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d.docs.live.net/0c631aeff4e41635/Υπολογιστής/RRT2/RRT2 Raw data/Sorptivity/"/>
    </mc:Choice>
  </mc:AlternateContent>
  <xr:revisionPtr revIDLastSave="50" documentId="13_ncr:1_{F8784E77-53B1-9D40-BC49-AE335BC3EB20}" xr6:coauthVersionLast="45" xr6:coauthVersionMax="45" xr10:uidLastSave="{9A53D4D6-5F81-4BCC-AD62-04E74193F389}"/>
  <bookViews>
    <workbookView xWindow="-98" yWindow="-98" windowWidth="20715" windowHeight="13276" activeTab="4" xr2:uid="{00000000-000D-0000-FFFF-FFFF00000000}"/>
  </bookViews>
  <sheets>
    <sheet name="Cracking day" sheetId="1" r:id="rId1"/>
    <sheet name="60 days healing" sheetId="7" r:id="rId2"/>
    <sheet name="5 months healing" sheetId="8" r:id="rId3"/>
    <sheet name="10 months" sheetId="10" r:id="rId4"/>
    <sheet name="SUMMARY RESULTS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0" i="10" l="1"/>
  <c r="A49" i="10"/>
  <c r="A48" i="10"/>
  <c r="A47" i="10"/>
  <c r="A46" i="10"/>
  <c r="A45" i="10"/>
  <c r="A44" i="10"/>
  <c r="A43" i="10"/>
  <c r="A42" i="10"/>
  <c r="A41" i="10"/>
  <c r="A40" i="10"/>
  <c r="A39" i="10"/>
  <c r="A38" i="10"/>
  <c r="A37" i="10"/>
  <c r="A36" i="10"/>
  <c r="A35" i="10"/>
  <c r="A34" i="10"/>
  <c r="A33" i="10"/>
  <c r="A32" i="10"/>
  <c r="A76" i="10"/>
  <c r="A75" i="10"/>
  <c r="A74" i="10"/>
  <c r="A73" i="10"/>
  <c r="A72" i="10"/>
  <c r="A71" i="10"/>
  <c r="A70" i="10"/>
  <c r="A69" i="10"/>
  <c r="A68" i="10"/>
  <c r="A67" i="10"/>
  <c r="A66" i="10"/>
  <c r="A65" i="10"/>
  <c r="A64" i="10"/>
  <c r="A63" i="10"/>
  <c r="A62" i="10"/>
  <c r="A61" i="10"/>
  <c r="A60" i="10"/>
  <c r="A59" i="10"/>
  <c r="A58" i="10"/>
  <c r="A102" i="10"/>
  <c r="A101" i="10"/>
  <c r="A100" i="10"/>
  <c r="A99" i="10"/>
  <c r="A98" i="10"/>
  <c r="A97" i="10"/>
  <c r="A96" i="10"/>
  <c r="A95" i="10"/>
  <c r="A94" i="10"/>
  <c r="A93" i="10"/>
  <c r="A92" i="10"/>
  <c r="A91" i="10"/>
  <c r="A90" i="10"/>
  <c r="A89" i="10"/>
  <c r="A88" i="10"/>
  <c r="A87" i="10"/>
  <c r="A86" i="10"/>
  <c r="A85" i="10"/>
  <c r="A84" i="10"/>
  <c r="A128" i="10"/>
  <c r="A127" i="10"/>
  <c r="A126" i="10"/>
  <c r="A125" i="10"/>
  <c r="A124" i="10"/>
  <c r="A123" i="10"/>
  <c r="A122" i="10"/>
  <c r="A121" i="10"/>
  <c r="A120" i="10"/>
  <c r="A119" i="10"/>
  <c r="A118" i="10"/>
  <c r="A117" i="10"/>
  <c r="A116" i="10"/>
  <c r="A115" i="10"/>
  <c r="A114" i="10"/>
  <c r="A113" i="10"/>
  <c r="A112" i="10"/>
  <c r="A111" i="10"/>
  <c r="A110" i="10"/>
  <c r="A76" i="8"/>
  <c r="A75" i="8"/>
  <c r="A74" i="8"/>
  <c r="A73" i="8"/>
  <c r="A72" i="8"/>
  <c r="A71" i="8"/>
  <c r="A70" i="8"/>
  <c r="A69" i="8"/>
  <c r="A68" i="8"/>
  <c r="A67" i="8"/>
  <c r="A66" i="8"/>
  <c r="A65" i="8"/>
  <c r="A64" i="8"/>
  <c r="A63" i="8"/>
  <c r="A62" i="8"/>
  <c r="A61" i="8"/>
  <c r="A60" i="8"/>
  <c r="A59" i="8"/>
  <c r="A58" i="8"/>
  <c r="A102" i="8"/>
  <c r="A101" i="8"/>
  <c r="A100" i="8"/>
  <c r="A99" i="8"/>
  <c r="A98" i="8"/>
  <c r="A97" i="8"/>
  <c r="A96" i="8"/>
  <c r="A95" i="8"/>
  <c r="A94" i="8"/>
  <c r="A93" i="8"/>
  <c r="A92" i="8"/>
  <c r="A91" i="8"/>
  <c r="A90" i="8"/>
  <c r="A89" i="8"/>
  <c r="A88" i="8"/>
  <c r="A87" i="8"/>
  <c r="A86" i="8"/>
  <c r="A85" i="8"/>
  <c r="A84" i="8"/>
  <c r="A128" i="8"/>
  <c r="A127" i="8"/>
  <c r="A126" i="8"/>
  <c r="A125" i="8"/>
  <c r="A124" i="8"/>
  <c r="A123" i="8"/>
  <c r="A122" i="8"/>
  <c r="A121" i="8"/>
  <c r="A120" i="8"/>
  <c r="A119" i="8"/>
  <c r="A118" i="8"/>
  <c r="A117" i="8"/>
  <c r="A116" i="8"/>
  <c r="A115" i="8"/>
  <c r="A114" i="8"/>
  <c r="A113" i="8"/>
  <c r="A112" i="8"/>
  <c r="A111" i="8"/>
  <c r="A110" i="8"/>
  <c r="A74" i="7"/>
  <c r="A73" i="7"/>
  <c r="A72" i="7"/>
  <c r="A71" i="7"/>
  <c r="A70" i="7"/>
  <c r="A69" i="7"/>
  <c r="A68" i="7"/>
  <c r="A67" i="7"/>
  <c r="A66" i="7"/>
  <c r="A65" i="7"/>
  <c r="A64" i="7"/>
  <c r="A63" i="7"/>
  <c r="A62" i="7"/>
  <c r="A61" i="7"/>
  <c r="A60" i="7"/>
  <c r="A59" i="7"/>
  <c r="A58" i="7"/>
  <c r="A57" i="7"/>
  <c r="A56" i="7"/>
  <c r="A99" i="7"/>
  <c r="A98" i="7"/>
  <c r="A97" i="7"/>
  <c r="A96" i="7"/>
  <c r="A95" i="7"/>
  <c r="A94" i="7"/>
  <c r="A93" i="7"/>
  <c r="A92" i="7"/>
  <c r="A91" i="7"/>
  <c r="A90" i="7"/>
  <c r="A89" i="7"/>
  <c r="A88" i="7"/>
  <c r="A87" i="7"/>
  <c r="A86" i="7"/>
  <c r="A85" i="7"/>
  <c r="A84" i="7"/>
  <c r="A83" i="7"/>
  <c r="A82" i="7"/>
  <c r="A81" i="7"/>
  <c r="A124" i="7"/>
  <c r="A123" i="7"/>
  <c r="A122" i="7"/>
  <c r="A121" i="7"/>
  <c r="A120" i="7"/>
  <c r="A119" i="7"/>
  <c r="A118" i="7"/>
  <c r="A117" i="7"/>
  <c r="A116" i="7"/>
  <c r="A115" i="7"/>
  <c r="A114" i="7"/>
  <c r="A113" i="7"/>
  <c r="A112" i="7"/>
  <c r="A111" i="7"/>
  <c r="A110" i="7"/>
  <c r="A109" i="7"/>
  <c r="A108" i="7"/>
  <c r="A107" i="7"/>
  <c r="A106" i="7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K125" i="1"/>
  <c r="J125" i="1"/>
  <c r="K124" i="1"/>
  <c r="J124" i="1"/>
  <c r="K123" i="1"/>
  <c r="J123" i="1"/>
  <c r="K122" i="1"/>
  <c r="J122" i="1"/>
  <c r="K121" i="1"/>
  <c r="J121" i="1"/>
  <c r="K120" i="1"/>
  <c r="J120" i="1"/>
  <c r="K119" i="1"/>
  <c r="J119" i="1"/>
  <c r="K118" i="1"/>
  <c r="J118" i="1"/>
  <c r="K117" i="1"/>
  <c r="J117" i="1"/>
  <c r="K116" i="1"/>
  <c r="J116" i="1"/>
  <c r="K115" i="1"/>
  <c r="J115" i="1"/>
  <c r="K114" i="1"/>
  <c r="J114" i="1"/>
  <c r="K113" i="1"/>
  <c r="J113" i="1"/>
  <c r="K112" i="1"/>
  <c r="J112" i="1"/>
  <c r="K111" i="1"/>
  <c r="J111" i="1"/>
  <c r="K110" i="1"/>
  <c r="J110" i="1"/>
  <c r="K109" i="1"/>
  <c r="J109" i="1"/>
  <c r="K108" i="1"/>
  <c r="J108" i="1"/>
  <c r="K107" i="1"/>
  <c r="J107" i="1"/>
  <c r="K124" i="7"/>
  <c r="J124" i="7"/>
  <c r="K123" i="7"/>
  <c r="J123" i="7"/>
  <c r="K122" i="7"/>
  <c r="J122" i="7"/>
  <c r="K121" i="7"/>
  <c r="J121" i="7"/>
  <c r="K120" i="7"/>
  <c r="J120" i="7"/>
  <c r="K119" i="7"/>
  <c r="J119" i="7"/>
  <c r="K118" i="7"/>
  <c r="J118" i="7"/>
  <c r="K117" i="7"/>
  <c r="J117" i="7"/>
  <c r="K116" i="7"/>
  <c r="J116" i="7"/>
  <c r="K115" i="7"/>
  <c r="J115" i="7"/>
  <c r="K114" i="7"/>
  <c r="J114" i="7"/>
  <c r="K113" i="7"/>
  <c r="J113" i="7"/>
  <c r="K112" i="7"/>
  <c r="J112" i="7"/>
  <c r="K111" i="7"/>
  <c r="J111" i="7"/>
  <c r="K110" i="7"/>
  <c r="J110" i="7"/>
  <c r="K109" i="7"/>
  <c r="J109" i="7"/>
  <c r="K108" i="7"/>
  <c r="J108" i="7"/>
  <c r="K107" i="7"/>
  <c r="J107" i="7"/>
  <c r="K106" i="7"/>
  <c r="J106" i="7"/>
  <c r="K128" i="8"/>
  <c r="J128" i="8"/>
  <c r="K127" i="8"/>
  <c r="J127" i="8"/>
  <c r="K126" i="8"/>
  <c r="J126" i="8"/>
  <c r="K125" i="8"/>
  <c r="J125" i="8"/>
  <c r="K124" i="8"/>
  <c r="J124" i="8"/>
  <c r="K123" i="8"/>
  <c r="J123" i="8"/>
  <c r="K122" i="8"/>
  <c r="J122" i="8"/>
  <c r="K121" i="8"/>
  <c r="J121" i="8"/>
  <c r="K120" i="8"/>
  <c r="J120" i="8"/>
  <c r="K119" i="8"/>
  <c r="J119" i="8"/>
  <c r="K118" i="8"/>
  <c r="J118" i="8"/>
  <c r="K117" i="8"/>
  <c r="J117" i="8"/>
  <c r="K116" i="8"/>
  <c r="J116" i="8"/>
  <c r="K115" i="8"/>
  <c r="J115" i="8"/>
  <c r="K114" i="8"/>
  <c r="J114" i="8"/>
  <c r="K113" i="8"/>
  <c r="J113" i="8"/>
  <c r="K112" i="8"/>
  <c r="J112" i="8"/>
  <c r="K111" i="8"/>
  <c r="J111" i="8"/>
  <c r="K110" i="8"/>
  <c r="J110" i="8"/>
  <c r="J111" i="10"/>
  <c r="K111" i="10"/>
  <c r="J112" i="10"/>
  <c r="K112" i="10"/>
  <c r="J113" i="10"/>
  <c r="K113" i="10"/>
  <c r="J114" i="10"/>
  <c r="K114" i="10"/>
  <c r="J115" i="10"/>
  <c r="K115" i="10"/>
  <c r="J116" i="10"/>
  <c r="K116" i="10"/>
  <c r="J117" i="10"/>
  <c r="K117" i="10"/>
  <c r="J118" i="10"/>
  <c r="K118" i="10"/>
  <c r="J119" i="10"/>
  <c r="K119" i="10"/>
  <c r="J120" i="10"/>
  <c r="K120" i="10"/>
  <c r="J121" i="10"/>
  <c r="K121" i="10"/>
  <c r="J122" i="10"/>
  <c r="K122" i="10"/>
  <c r="J123" i="10"/>
  <c r="K123" i="10"/>
  <c r="J124" i="10"/>
  <c r="K124" i="10"/>
  <c r="J125" i="10"/>
  <c r="K125" i="10"/>
  <c r="J126" i="10"/>
  <c r="K126" i="10"/>
  <c r="J127" i="10"/>
  <c r="K127" i="10"/>
  <c r="J128" i="10"/>
  <c r="K128" i="10"/>
  <c r="K110" i="10"/>
  <c r="J110" i="10"/>
  <c r="K76" i="10"/>
  <c r="J76" i="10"/>
  <c r="K75" i="10"/>
  <c r="J75" i="10"/>
  <c r="K74" i="10"/>
  <c r="J74" i="10"/>
  <c r="K73" i="10"/>
  <c r="J73" i="10"/>
  <c r="K72" i="10"/>
  <c r="J72" i="10"/>
  <c r="K71" i="10"/>
  <c r="J71" i="10"/>
  <c r="K70" i="10"/>
  <c r="J70" i="10"/>
  <c r="K69" i="10"/>
  <c r="J69" i="10"/>
  <c r="K68" i="10"/>
  <c r="J68" i="10"/>
  <c r="K67" i="10"/>
  <c r="J67" i="10"/>
  <c r="K66" i="10"/>
  <c r="J66" i="10"/>
  <c r="K65" i="10"/>
  <c r="J65" i="10"/>
  <c r="K64" i="10"/>
  <c r="J64" i="10"/>
  <c r="K63" i="10"/>
  <c r="J63" i="10"/>
  <c r="K62" i="10"/>
  <c r="J62" i="10"/>
  <c r="K61" i="10"/>
  <c r="J61" i="10"/>
  <c r="K60" i="10"/>
  <c r="J60" i="10"/>
  <c r="K59" i="10"/>
  <c r="J59" i="10"/>
  <c r="K58" i="10"/>
  <c r="J58" i="10"/>
  <c r="K50" i="10"/>
  <c r="J50" i="10"/>
  <c r="K49" i="10"/>
  <c r="J49" i="10"/>
  <c r="K48" i="10"/>
  <c r="J48" i="10"/>
  <c r="K47" i="10"/>
  <c r="J47" i="10"/>
  <c r="K46" i="10"/>
  <c r="J46" i="10"/>
  <c r="K45" i="10"/>
  <c r="J45" i="10"/>
  <c r="K44" i="10"/>
  <c r="J44" i="10"/>
  <c r="K43" i="10"/>
  <c r="J43" i="10"/>
  <c r="K42" i="10"/>
  <c r="J42" i="10"/>
  <c r="K41" i="10"/>
  <c r="J41" i="10"/>
  <c r="K40" i="10"/>
  <c r="J40" i="10"/>
  <c r="K39" i="10"/>
  <c r="J39" i="10"/>
  <c r="K38" i="10"/>
  <c r="J38" i="10"/>
  <c r="K37" i="10"/>
  <c r="J37" i="10"/>
  <c r="K36" i="10"/>
  <c r="J36" i="10"/>
  <c r="K35" i="10"/>
  <c r="J35" i="10"/>
  <c r="K34" i="10"/>
  <c r="J34" i="10"/>
  <c r="K33" i="10"/>
  <c r="J33" i="10"/>
  <c r="K32" i="10"/>
  <c r="J32" i="10"/>
  <c r="K76" i="8"/>
  <c r="J76" i="8"/>
  <c r="K75" i="8"/>
  <c r="J75" i="8"/>
  <c r="K74" i="8"/>
  <c r="J74" i="8"/>
  <c r="K73" i="8"/>
  <c r="J73" i="8"/>
  <c r="K72" i="8"/>
  <c r="J72" i="8"/>
  <c r="K71" i="8"/>
  <c r="J71" i="8"/>
  <c r="K70" i="8"/>
  <c r="J70" i="8"/>
  <c r="K69" i="8"/>
  <c r="J69" i="8"/>
  <c r="K68" i="8"/>
  <c r="J68" i="8"/>
  <c r="K67" i="8"/>
  <c r="J67" i="8"/>
  <c r="K66" i="8"/>
  <c r="J66" i="8"/>
  <c r="K65" i="8"/>
  <c r="J65" i="8"/>
  <c r="K64" i="8"/>
  <c r="J64" i="8"/>
  <c r="K63" i="8"/>
  <c r="J63" i="8"/>
  <c r="K62" i="8"/>
  <c r="J62" i="8"/>
  <c r="K61" i="8"/>
  <c r="J61" i="8"/>
  <c r="K60" i="8"/>
  <c r="J60" i="8"/>
  <c r="K59" i="8"/>
  <c r="J59" i="8"/>
  <c r="K58" i="8"/>
  <c r="J58" i="8"/>
  <c r="K50" i="8"/>
  <c r="J50" i="8"/>
  <c r="K49" i="8"/>
  <c r="J49" i="8"/>
  <c r="K48" i="8"/>
  <c r="J48" i="8"/>
  <c r="K47" i="8"/>
  <c r="J47" i="8"/>
  <c r="K46" i="8"/>
  <c r="J46" i="8"/>
  <c r="K45" i="8"/>
  <c r="J45" i="8"/>
  <c r="K44" i="8"/>
  <c r="J44" i="8"/>
  <c r="K43" i="8"/>
  <c r="J43" i="8"/>
  <c r="K42" i="8"/>
  <c r="J42" i="8"/>
  <c r="K41" i="8"/>
  <c r="J41" i="8"/>
  <c r="K40" i="8"/>
  <c r="J40" i="8"/>
  <c r="K39" i="8"/>
  <c r="J39" i="8"/>
  <c r="K38" i="8"/>
  <c r="J38" i="8"/>
  <c r="K37" i="8"/>
  <c r="J37" i="8"/>
  <c r="K36" i="8"/>
  <c r="J36" i="8"/>
  <c r="K35" i="8"/>
  <c r="J35" i="8"/>
  <c r="K34" i="8"/>
  <c r="J34" i="8"/>
  <c r="K33" i="8"/>
  <c r="J33" i="8"/>
  <c r="K32" i="8"/>
  <c r="J32" i="8"/>
  <c r="K74" i="7"/>
  <c r="J74" i="7"/>
  <c r="K73" i="7"/>
  <c r="J73" i="7"/>
  <c r="K72" i="7"/>
  <c r="J72" i="7"/>
  <c r="K71" i="7"/>
  <c r="J71" i="7"/>
  <c r="K70" i="7"/>
  <c r="J70" i="7"/>
  <c r="K69" i="7"/>
  <c r="J69" i="7"/>
  <c r="K68" i="7"/>
  <c r="J68" i="7"/>
  <c r="K67" i="7"/>
  <c r="J67" i="7"/>
  <c r="K66" i="7"/>
  <c r="J66" i="7"/>
  <c r="K65" i="7"/>
  <c r="J65" i="7"/>
  <c r="K64" i="7"/>
  <c r="J64" i="7"/>
  <c r="K63" i="7"/>
  <c r="J63" i="7"/>
  <c r="K62" i="7"/>
  <c r="J62" i="7"/>
  <c r="K61" i="7"/>
  <c r="J61" i="7"/>
  <c r="K60" i="7"/>
  <c r="J60" i="7"/>
  <c r="K59" i="7"/>
  <c r="J59" i="7"/>
  <c r="K58" i="7"/>
  <c r="J58" i="7"/>
  <c r="K57" i="7"/>
  <c r="J57" i="7"/>
  <c r="K56" i="7"/>
  <c r="J56" i="7"/>
  <c r="K50" i="7"/>
  <c r="J50" i="7"/>
  <c r="K49" i="7"/>
  <c r="J49" i="7"/>
  <c r="K48" i="7"/>
  <c r="J48" i="7"/>
  <c r="K47" i="7"/>
  <c r="J47" i="7"/>
  <c r="K46" i="7"/>
  <c r="J46" i="7"/>
  <c r="K45" i="7"/>
  <c r="J45" i="7"/>
  <c r="K44" i="7"/>
  <c r="J44" i="7"/>
  <c r="K43" i="7"/>
  <c r="J43" i="7"/>
  <c r="K42" i="7"/>
  <c r="J42" i="7"/>
  <c r="K41" i="7"/>
  <c r="J41" i="7"/>
  <c r="K40" i="7"/>
  <c r="J40" i="7"/>
  <c r="K39" i="7"/>
  <c r="J39" i="7"/>
  <c r="K38" i="7"/>
  <c r="J38" i="7"/>
  <c r="K37" i="7"/>
  <c r="J37" i="7"/>
  <c r="K36" i="7"/>
  <c r="J36" i="7"/>
  <c r="K35" i="7"/>
  <c r="J35" i="7"/>
  <c r="K34" i="7"/>
  <c r="J34" i="7"/>
  <c r="K33" i="7"/>
  <c r="J33" i="7"/>
  <c r="K32" i="7"/>
  <c r="J32" i="7"/>
  <c r="K73" i="1"/>
  <c r="J73" i="1"/>
  <c r="K72" i="1"/>
  <c r="J72" i="1"/>
  <c r="K71" i="1"/>
  <c r="J71" i="1"/>
  <c r="K70" i="1"/>
  <c r="J70" i="1"/>
  <c r="K69" i="1"/>
  <c r="J69" i="1"/>
  <c r="K68" i="1"/>
  <c r="J68" i="1"/>
  <c r="K67" i="1"/>
  <c r="J67" i="1"/>
  <c r="K66" i="1"/>
  <c r="J66" i="1"/>
  <c r="K65" i="1"/>
  <c r="J65" i="1"/>
  <c r="K64" i="1"/>
  <c r="J64" i="1"/>
  <c r="K63" i="1"/>
  <c r="J63" i="1"/>
  <c r="K62" i="1"/>
  <c r="J62" i="1"/>
  <c r="K61" i="1"/>
  <c r="J61" i="1"/>
  <c r="K60" i="1"/>
  <c r="J60" i="1"/>
  <c r="K59" i="1"/>
  <c r="J59" i="1"/>
  <c r="K58" i="1"/>
  <c r="J58" i="1"/>
  <c r="K57" i="1"/>
  <c r="J57" i="1"/>
  <c r="K56" i="1"/>
  <c r="J56" i="1"/>
  <c r="K55" i="1"/>
  <c r="J55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K29" i="1"/>
  <c r="J29" i="1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29" i="1"/>
  <c r="J11" i="10" l="1"/>
  <c r="J10" i="10"/>
  <c r="J8" i="10"/>
  <c r="J7" i="10"/>
  <c r="I77" i="10" l="1"/>
  <c r="G77" i="10"/>
  <c r="I103" i="10"/>
  <c r="H103" i="10"/>
  <c r="G103" i="10"/>
  <c r="I129" i="10"/>
  <c r="H129" i="10"/>
  <c r="G129" i="10"/>
  <c r="G51" i="10"/>
  <c r="H103" i="8"/>
  <c r="I77" i="8"/>
  <c r="H77" i="8"/>
  <c r="G77" i="8"/>
  <c r="G51" i="8"/>
  <c r="J16" i="8"/>
  <c r="J17" i="8"/>
  <c r="J14" i="8"/>
  <c r="J13" i="8"/>
  <c r="E4" i="7"/>
  <c r="I125" i="7"/>
  <c r="H125" i="7"/>
  <c r="G125" i="7"/>
  <c r="I100" i="7"/>
  <c r="H100" i="7"/>
  <c r="G100" i="7"/>
  <c r="H102" i="7" s="1"/>
  <c r="I75" i="7"/>
  <c r="H75" i="7"/>
  <c r="G75" i="7"/>
  <c r="H76" i="7" s="1"/>
  <c r="I50" i="7"/>
  <c r="H50" i="7"/>
  <c r="G50" i="7"/>
  <c r="J12" i="7"/>
  <c r="J11" i="7"/>
  <c r="J9" i="7"/>
  <c r="J8" i="7"/>
  <c r="J9" i="1"/>
  <c r="J8" i="1"/>
  <c r="J12" i="1"/>
  <c r="J11" i="1"/>
  <c r="E17" i="1"/>
  <c r="E16" i="1"/>
  <c r="H101" i="7" l="1"/>
  <c r="G48" i="1"/>
  <c r="H129" i="8" l="1"/>
  <c r="I129" i="8"/>
  <c r="G129" i="8"/>
  <c r="I103" i="8"/>
  <c r="G103" i="8"/>
  <c r="H51" i="8"/>
  <c r="I51" i="8"/>
  <c r="H126" i="1"/>
  <c r="I126" i="1"/>
  <c r="G126" i="1"/>
  <c r="H100" i="1"/>
  <c r="I100" i="1"/>
  <c r="G100" i="1"/>
  <c r="H74" i="1"/>
  <c r="I74" i="1"/>
  <c r="G74" i="1"/>
  <c r="H48" i="1"/>
  <c r="I48" i="1"/>
  <c r="H77" i="10"/>
  <c r="H78" i="10" s="1"/>
  <c r="G59" i="10"/>
  <c r="H59" i="10"/>
  <c r="I59" i="10"/>
  <c r="G60" i="10"/>
  <c r="H60" i="10"/>
  <c r="I60" i="10"/>
  <c r="G61" i="10"/>
  <c r="H61" i="10"/>
  <c r="I61" i="10"/>
  <c r="G62" i="10"/>
  <c r="H62" i="10"/>
  <c r="I62" i="10"/>
  <c r="G63" i="10"/>
  <c r="H63" i="10"/>
  <c r="I63" i="10"/>
  <c r="G64" i="10"/>
  <c r="H64" i="10"/>
  <c r="I64" i="10"/>
  <c r="G65" i="10"/>
  <c r="H65" i="10"/>
  <c r="I65" i="10"/>
  <c r="G66" i="10"/>
  <c r="H66" i="10"/>
  <c r="I66" i="10"/>
  <c r="G67" i="10"/>
  <c r="H67" i="10"/>
  <c r="I67" i="10"/>
  <c r="G68" i="10"/>
  <c r="H68" i="10"/>
  <c r="I68" i="10"/>
  <c r="G69" i="10"/>
  <c r="H69" i="10"/>
  <c r="I69" i="10"/>
  <c r="G70" i="10"/>
  <c r="H70" i="10"/>
  <c r="I70" i="10"/>
  <c r="G71" i="10"/>
  <c r="H71" i="10"/>
  <c r="I71" i="10"/>
  <c r="G72" i="10"/>
  <c r="H72" i="10"/>
  <c r="I72" i="10"/>
  <c r="G73" i="10"/>
  <c r="H73" i="10"/>
  <c r="I73" i="10"/>
  <c r="G74" i="10"/>
  <c r="H74" i="10"/>
  <c r="I74" i="10"/>
  <c r="G75" i="10"/>
  <c r="H75" i="10"/>
  <c r="I75" i="10"/>
  <c r="G76" i="10"/>
  <c r="H76" i="10"/>
  <c r="I76" i="10"/>
  <c r="H58" i="10"/>
  <c r="I58" i="10"/>
  <c r="G58" i="10"/>
  <c r="G33" i="10"/>
  <c r="H33" i="10"/>
  <c r="I33" i="10"/>
  <c r="G34" i="10"/>
  <c r="H34" i="10"/>
  <c r="I34" i="10"/>
  <c r="G35" i="10"/>
  <c r="H35" i="10"/>
  <c r="I35" i="10"/>
  <c r="G36" i="10"/>
  <c r="H36" i="10"/>
  <c r="I36" i="10"/>
  <c r="G37" i="10"/>
  <c r="H37" i="10"/>
  <c r="I37" i="10"/>
  <c r="G38" i="10"/>
  <c r="H38" i="10"/>
  <c r="I38" i="10"/>
  <c r="G39" i="10"/>
  <c r="H39" i="10"/>
  <c r="I39" i="10"/>
  <c r="G40" i="10"/>
  <c r="H40" i="10"/>
  <c r="I40" i="10"/>
  <c r="G41" i="10"/>
  <c r="H41" i="10"/>
  <c r="I41" i="10"/>
  <c r="G42" i="10"/>
  <c r="H42" i="10"/>
  <c r="I42" i="10"/>
  <c r="G43" i="10"/>
  <c r="H43" i="10"/>
  <c r="I43" i="10"/>
  <c r="G44" i="10"/>
  <c r="H44" i="10"/>
  <c r="I44" i="10"/>
  <c r="G45" i="10"/>
  <c r="H45" i="10"/>
  <c r="I45" i="10"/>
  <c r="G46" i="10"/>
  <c r="H46" i="10"/>
  <c r="I46" i="10"/>
  <c r="G47" i="10"/>
  <c r="H47" i="10"/>
  <c r="I47" i="10"/>
  <c r="G48" i="10"/>
  <c r="H48" i="10"/>
  <c r="I48" i="10"/>
  <c r="G49" i="10"/>
  <c r="H49" i="10"/>
  <c r="I49" i="10"/>
  <c r="G50" i="10"/>
  <c r="H50" i="10"/>
  <c r="I50" i="10"/>
  <c r="H32" i="10"/>
  <c r="I32" i="10"/>
  <c r="I51" i="10" s="1"/>
  <c r="G32" i="10"/>
  <c r="H51" i="10" l="1"/>
  <c r="H131" i="10" l="1"/>
  <c r="H130" i="10"/>
  <c r="I128" i="10"/>
  <c r="H128" i="10"/>
  <c r="H127" i="10"/>
  <c r="G127" i="10"/>
  <c r="G126" i="10"/>
  <c r="I125" i="10"/>
  <c r="I124" i="10"/>
  <c r="H124" i="10"/>
  <c r="H123" i="10"/>
  <c r="G123" i="10"/>
  <c r="G122" i="10"/>
  <c r="I121" i="10"/>
  <c r="I120" i="10"/>
  <c r="H120" i="10"/>
  <c r="H119" i="10"/>
  <c r="G119" i="10"/>
  <c r="G118" i="10"/>
  <c r="I117" i="10"/>
  <c r="I116" i="10"/>
  <c r="H116" i="10"/>
  <c r="H115" i="10"/>
  <c r="G115" i="10"/>
  <c r="G114" i="10"/>
  <c r="I113" i="10"/>
  <c r="I112" i="10"/>
  <c r="H112" i="10"/>
  <c r="H111" i="10"/>
  <c r="G111" i="10"/>
  <c r="G110" i="10"/>
  <c r="H105" i="10"/>
  <c r="H104" i="10"/>
  <c r="H102" i="10"/>
  <c r="G102" i="10"/>
  <c r="G101" i="10"/>
  <c r="I100" i="10"/>
  <c r="I99" i="10"/>
  <c r="H99" i="10"/>
  <c r="H98" i="10"/>
  <c r="G98" i="10"/>
  <c r="G97" i="10"/>
  <c r="I96" i="10"/>
  <c r="I95" i="10"/>
  <c r="H95" i="10"/>
  <c r="H94" i="10"/>
  <c r="G94" i="10"/>
  <c r="G93" i="10"/>
  <c r="I92" i="10"/>
  <c r="I91" i="10"/>
  <c r="H91" i="10"/>
  <c r="H90" i="10"/>
  <c r="G90" i="10"/>
  <c r="G89" i="10"/>
  <c r="I88" i="10"/>
  <c r="I87" i="10"/>
  <c r="H87" i="10"/>
  <c r="H86" i="10"/>
  <c r="G86" i="10"/>
  <c r="G85" i="10"/>
  <c r="I84" i="10"/>
  <c r="H79" i="10"/>
  <c r="C15" i="6"/>
  <c r="B27" i="10"/>
  <c r="G128" i="10" s="1"/>
  <c r="G19" i="10"/>
  <c r="B19" i="10"/>
  <c r="G18" i="10"/>
  <c r="B18" i="10"/>
  <c r="I15" i="6" l="1"/>
  <c r="G84" i="10"/>
  <c r="H85" i="10"/>
  <c r="I86" i="10"/>
  <c r="G88" i="10"/>
  <c r="H89" i="10"/>
  <c r="I90" i="10"/>
  <c r="G92" i="10"/>
  <c r="H93" i="10"/>
  <c r="I94" i="10"/>
  <c r="G96" i="10"/>
  <c r="H97" i="10"/>
  <c r="I98" i="10"/>
  <c r="G100" i="10"/>
  <c r="H101" i="10"/>
  <c r="I102" i="10"/>
  <c r="H110" i="10"/>
  <c r="I111" i="10"/>
  <c r="G113" i="10"/>
  <c r="H114" i="10"/>
  <c r="I115" i="10"/>
  <c r="G117" i="10"/>
  <c r="H118" i="10"/>
  <c r="I119" i="10"/>
  <c r="G121" i="10"/>
  <c r="H122" i="10"/>
  <c r="I123" i="10"/>
  <c r="G125" i="10"/>
  <c r="H126" i="10"/>
  <c r="I127" i="10"/>
  <c r="H84" i="10"/>
  <c r="I85" i="10"/>
  <c r="G87" i="10"/>
  <c r="H88" i="10"/>
  <c r="I89" i="10"/>
  <c r="G91" i="10"/>
  <c r="H92" i="10"/>
  <c r="I93" i="10"/>
  <c r="G95" i="10"/>
  <c r="H96" i="10"/>
  <c r="I97" i="10"/>
  <c r="G99" i="10"/>
  <c r="H100" i="10"/>
  <c r="I101" i="10"/>
  <c r="I110" i="10"/>
  <c r="G112" i="10"/>
  <c r="H113" i="10"/>
  <c r="I114" i="10"/>
  <c r="G116" i="10"/>
  <c r="H117" i="10"/>
  <c r="I118" i="10"/>
  <c r="G120" i="10"/>
  <c r="H121" i="10"/>
  <c r="I122" i="10"/>
  <c r="G124" i="10"/>
  <c r="H125" i="10"/>
  <c r="I126" i="10"/>
  <c r="B19" i="8"/>
  <c r="B18" i="8"/>
  <c r="G19" i="8"/>
  <c r="G18" i="8"/>
  <c r="G17" i="7" l="1"/>
  <c r="B17" i="7"/>
  <c r="G16" i="7"/>
  <c r="B16" i="7"/>
  <c r="E43" i="1" l="1"/>
  <c r="D43" i="1"/>
  <c r="C43" i="1"/>
  <c r="G17" i="1" l="1"/>
  <c r="G16" i="1"/>
  <c r="B17" i="1"/>
  <c r="B16" i="1"/>
  <c r="E121" i="1" l="1"/>
  <c r="D121" i="1"/>
  <c r="C121" i="1"/>
  <c r="E95" i="1"/>
  <c r="D95" i="1"/>
  <c r="C95" i="1"/>
  <c r="H131" i="8" l="1"/>
  <c r="H130" i="8"/>
  <c r="H105" i="8"/>
  <c r="H104" i="8"/>
  <c r="H79" i="8"/>
  <c r="H78" i="8"/>
  <c r="C14" i="6" s="1"/>
  <c r="H53" i="8"/>
  <c r="H52" i="8"/>
  <c r="F14" i="6" s="1"/>
  <c r="B27" i="8"/>
  <c r="B27" i="7"/>
  <c r="H50" i="1"/>
  <c r="H49" i="1"/>
  <c r="F12" i="6" s="1"/>
  <c r="I107" i="7" l="1"/>
  <c r="G109" i="7"/>
  <c r="H110" i="7"/>
  <c r="I111" i="7"/>
  <c r="G113" i="7"/>
  <c r="H114" i="7"/>
  <c r="I115" i="7"/>
  <c r="G117" i="7"/>
  <c r="H118" i="7"/>
  <c r="I119" i="7"/>
  <c r="G121" i="7"/>
  <c r="H122" i="7"/>
  <c r="I123" i="7"/>
  <c r="H106" i="7"/>
  <c r="I34" i="7"/>
  <c r="I42" i="7"/>
  <c r="H48" i="7"/>
  <c r="G108" i="7"/>
  <c r="H109" i="7"/>
  <c r="I110" i="7"/>
  <c r="G112" i="7"/>
  <c r="H113" i="7"/>
  <c r="I114" i="7"/>
  <c r="G116" i="7"/>
  <c r="H117" i="7"/>
  <c r="I118" i="7"/>
  <c r="G120" i="7"/>
  <c r="H121" i="7"/>
  <c r="I122" i="7"/>
  <c r="G124" i="7"/>
  <c r="I106" i="7"/>
  <c r="I33" i="7"/>
  <c r="G35" i="7"/>
  <c r="H36" i="7"/>
  <c r="I37" i="7"/>
  <c r="G39" i="7"/>
  <c r="H40" i="7"/>
  <c r="I41" i="7"/>
  <c r="G43" i="7"/>
  <c r="H44" i="7"/>
  <c r="I45" i="7"/>
  <c r="H47" i="7"/>
  <c r="I48" i="7"/>
  <c r="H32" i="7"/>
  <c r="I124" i="7"/>
  <c r="G41" i="7"/>
  <c r="G45" i="7"/>
  <c r="H49" i="7"/>
  <c r="H37" i="7"/>
  <c r="H41" i="7"/>
  <c r="G47" i="7"/>
  <c r="G107" i="7"/>
  <c r="H108" i="7"/>
  <c r="I109" i="7"/>
  <c r="G111" i="7"/>
  <c r="H112" i="7"/>
  <c r="I113" i="7"/>
  <c r="G115" i="7"/>
  <c r="H116" i="7"/>
  <c r="I117" i="7"/>
  <c r="G119" i="7"/>
  <c r="H120" i="7"/>
  <c r="I121" i="7"/>
  <c r="G123" i="7"/>
  <c r="H124" i="7"/>
  <c r="G106" i="7"/>
  <c r="I46" i="7"/>
  <c r="G34" i="7"/>
  <c r="H35" i="7"/>
  <c r="I36" i="7"/>
  <c r="G38" i="7"/>
  <c r="H39" i="7"/>
  <c r="I40" i="7"/>
  <c r="G42" i="7"/>
  <c r="H43" i="7"/>
  <c r="I44" i="7"/>
  <c r="G46" i="7"/>
  <c r="I47" i="7"/>
  <c r="G49" i="7"/>
  <c r="I32" i="7"/>
  <c r="H107" i="7"/>
  <c r="I108" i="7"/>
  <c r="G110" i="7"/>
  <c r="H111" i="7"/>
  <c r="I112" i="7"/>
  <c r="G114" i="7"/>
  <c r="H115" i="7"/>
  <c r="I116" i="7"/>
  <c r="G118" i="7"/>
  <c r="H119" i="7"/>
  <c r="I120" i="7"/>
  <c r="G122" i="7"/>
  <c r="H123" i="7"/>
  <c r="G81" i="7"/>
  <c r="G33" i="7"/>
  <c r="H34" i="7"/>
  <c r="I35" i="7"/>
  <c r="G37" i="7"/>
  <c r="H38" i="7"/>
  <c r="I39" i="7"/>
  <c r="H42" i="7"/>
  <c r="I43" i="7"/>
  <c r="H46" i="7"/>
  <c r="G48" i="7"/>
  <c r="G32" i="7"/>
  <c r="H33" i="7"/>
  <c r="G36" i="7"/>
  <c r="I38" i="7"/>
  <c r="G40" i="7"/>
  <c r="G44" i="7"/>
  <c r="H45" i="7"/>
  <c r="I49" i="7"/>
  <c r="I14" i="6"/>
  <c r="C21" i="6" s="1"/>
  <c r="H111" i="8"/>
  <c r="H113" i="8"/>
  <c r="H115" i="8"/>
  <c r="H117" i="8"/>
  <c r="H119" i="8"/>
  <c r="H121" i="8"/>
  <c r="H123" i="8"/>
  <c r="H125" i="8"/>
  <c r="H127" i="8"/>
  <c r="G111" i="8"/>
  <c r="G115" i="8"/>
  <c r="G119" i="8"/>
  <c r="G123" i="8"/>
  <c r="G127" i="8"/>
  <c r="H85" i="8"/>
  <c r="I86" i="8"/>
  <c r="G88" i="8"/>
  <c r="H89" i="8"/>
  <c r="I90" i="8"/>
  <c r="G92" i="8"/>
  <c r="H93" i="8"/>
  <c r="I94" i="8"/>
  <c r="G96" i="8"/>
  <c r="H97" i="8"/>
  <c r="I98" i="8"/>
  <c r="G100" i="8"/>
  <c r="H101" i="8"/>
  <c r="I102" i="8"/>
  <c r="I60" i="8"/>
  <c r="I62" i="8"/>
  <c r="I64" i="8"/>
  <c r="I66" i="8"/>
  <c r="I68" i="8"/>
  <c r="I70" i="8"/>
  <c r="I72" i="8"/>
  <c r="I74" i="8"/>
  <c r="I76" i="8"/>
  <c r="G62" i="8"/>
  <c r="G66" i="8"/>
  <c r="G70" i="8"/>
  <c r="G74" i="8"/>
  <c r="I32" i="8"/>
  <c r="I34" i="8"/>
  <c r="I36" i="8"/>
  <c r="I38" i="8"/>
  <c r="I40" i="8"/>
  <c r="I42" i="8"/>
  <c r="I44" i="8"/>
  <c r="I46" i="8"/>
  <c r="I48" i="8"/>
  <c r="I50" i="8"/>
  <c r="G36" i="8"/>
  <c r="G40" i="8"/>
  <c r="G44" i="8"/>
  <c r="G48" i="8"/>
  <c r="G84" i="8"/>
  <c r="H58" i="8"/>
  <c r="H112" i="8"/>
  <c r="G113" i="8"/>
  <c r="G125" i="8"/>
  <c r="H87" i="8"/>
  <c r="H91" i="8"/>
  <c r="H95" i="8"/>
  <c r="H99" i="8"/>
  <c r="I61" i="8"/>
  <c r="I67" i="8"/>
  <c r="I75" i="8"/>
  <c r="G68" i="8"/>
  <c r="I37" i="8"/>
  <c r="I43" i="8"/>
  <c r="I49" i="8"/>
  <c r="G42" i="8"/>
  <c r="I84" i="8"/>
  <c r="I112" i="8"/>
  <c r="I118" i="8"/>
  <c r="I124" i="8"/>
  <c r="G114" i="8"/>
  <c r="G126" i="8"/>
  <c r="I87" i="8"/>
  <c r="I91" i="8"/>
  <c r="I95" i="8"/>
  <c r="I111" i="8"/>
  <c r="I113" i="8"/>
  <c r="I115" i="8"/>
  <c r="I117" i="8"/>
  <c r="I119" i="8"/>
  <c r="I121" i="8"/>
  <c r="I123" i="8"/>
  <c r="I125" i="8"/>
  <c r="I127" i="8"/>
  <c r="G112" i="8"/>
  <c r="G116" i="8"/>
  <c r="G120" i="8"/>
  <c r="G124" i="8"/>
  <c r="G128" i="8"/>
  <c r="I85" i="8"/>
  <c r="G87" i="8"/>
  <c r="H88" i="8"/>
  <c r="I89" i="8"/>
  <c r="G91" i="8"/>
  <c r="H92" i="8"/>
  <c r="I93" i="8"/>
  <c r="G95" i="8"/>
  <c r="H96" i="8"/>
  <c r="I97" i="8"/>
  <c r="G99" i="8"/>
  <c r="H100" i="8"/>
  <c r="I101" i="8"/>
  <c r="H59" i="8"/>
  <c r="H61" i="8"/>
  <c r="H63" i="8"/>
  <c r="H65" i="8"/>
  <c r="H67" i="8"/>
  <c r="H69" i="8"/>
  <c r="H71" i="8"/>
  <c r="H73" i="8"/>
  <c r="H75" i="8"/>
  <c r="G59" i="8"/>
  <c r="G63" i="8"/>
  <c r="G67" i="8"/>
  <c r="G71" i="8"/>
  <c r="G75" i="8"/>
  <c r="H33" i="8"/>
  <c r="H35" i="8"/>
  <c r="H37" i="8"/>
  <c r="H39" i="8"/>
  <c r="H41" i="8"/>
  <c r="H43" i="8"/>
  <c r="H45" i="8"/>
  <c r="H47" i="8"/>
  <c r="H49" i="8"/>
  <c r="G33" i="8"/>
  <c r="G37" i="8"/>
  <c r="G41" i="8"/>
  <c r="G45" i="8"/>
  <c r="G49" i="8"/>
  <c r="H84" i="8"/>
  <c r="I58" i="8"/>
  <c r="H116" i="8"/>
  <c r="H120" i="8"/>
  <c r="H124" i="8"/>
  <c r="H128" i="8"/>
  <c r="G117" i="8"/>
  <c r="G110" i="8"/>
  <c r="G90" i="8"/>
  <c r="G94" i="8"/>
  <c r="G98" i="8"/>
  <c r="G102" i="8"/>
  <c r="I59" i="8"/>
  <c r="I65" i="8"/>
  <c r="I71" i="8"/>
  <c r="I73" i="8"/>
  <c r="G64" i="8"/>
  <c r="G76" i="8"/>
  <c r="I35" i="8"/>
  <c r="I39" i="8"/>
  <c r="I45" i="8"/>
  <c r="G34" i="8"/>
  <c r="G46" i="8"/>
  <c r="I122" i="8"/>
  <c r="I128" i="8"/>
  <c r="G122" i="8"/>
  <c r="H86" i="8"/>
  <c r="G89" i="8"/>
  <c r="H94" i="8"/>
  <c r="H98" i="8"/>
  <c r="H110" i="8"/>
  <c r="H114" i="8"/>
  <c r="H118" i="8"/>
  <c r="H122" i="8"/>
  <c r="H126" i="8"/>
  <c r="G121" i="8"/>
  <c r="G86" i="8"/>
  <c r="I88" i="8"/>
  <c r="I92" i="8"/>
  <c r="I96" i="8"/>
  <c r="I100" i="8"/>
  <c r="I63" i="8"/>
  <c r="I69" i="8"/>
  <c r="G60" i="8"/>
  <c r="G72" i="8"/>
  <c r="I33" i="8"/>
  <c r="I41" i="8"/>
  <c r="I47" i="8"/>
  <c r="G38" i="8"/>
  <c r="G50" i="8"/>
  <c r="I110" i="8"/>
  <c r="I114" i="8"/>
  <c r="I116" i="8"/>
  <c r="I120" i="8"/>
  <c r="I126" i="8"/>
  <c r="G118" i="8"/>
  <c r="G85" i="8"/>
  <c r="H90" i="8"/>
  <c r="G93" i="8"/>
  <c r="G97" i="8"/>
  <c r="H60" i="8"/>
  <c r="H68" i="8"/>
  <c r="H76" i="8"/>
  <c r="G73" i="8"/>
  <c r="H38" i="8"/>
  <c r="H46" i="8"/>
  <c r="G39" i="8"/>
  <c r="G58" i="8"/>
  <c r="H62" i="8"/>
  <c r="H70" i="8"/>
  <c r="G61" i="8"/>
  <c r="H40" i="8"/>
  <c r="H48" i="8"/>
  <c r="H72" i="8"/>
  <c r="H34" i="8"/>
  <c r="H50" i="8"/>
  <c r="H66" i="8"/>
  <c r="H44" i="8"/>
  <c r="I99" i="8"/>
  <c r="H32" i="8"/>
  <c r="G43" i="8"/>
  <c r="H42" i="8"/>
  <c r="H74" i="8"/>
  <c r="G35" i="8"/>
  <c r="G101" i="8"/>
  <c r="H64" i="8"/>
  <c r="G65" i="8"/>
  <c r="G47" i="8"/>
  <c r="G69" i="8"/>
  <c r="G32" i="8"/>
  <c r="H102" i="8"/>
  <c r="H36" i="8"/>
  <c r="I61" i="7"/>
  <c r="I92" i="7"/>
  <c r="I73" i="7"/>
  <c r="H56" i="7"/>
  <c r="I83" i="7"/>
  <c r="G57" i="7"/>
  <c r="G84" i="7"/>
  <c r="I87" i="7"/>
  <c r="G96" i="7"/>
  <c r="I74" i="7"/>
  <c r="H99" i="7"/>
  <c r="I99" i="7"/>
  <c r="H74" i="7"/>
  <c r="G99" i="7"/>
  <c r="G74" i="7"/>
  <c r="H73" i="7"/>
  <c r="I65" i="7"/>
  <c r="I95" i="7"/>
  <c r="H57" i="7"/>
  <c r="H69" i="7"/>
  <c r="H61" i="7"/>
  <c r="I69" i="7"/>
  <c r="I82" i="7"/>
  <c r="G88" i="7"/>
  <c r="H60" i="7"/>
  <c r="H70" i="7"/>
  <c r="H87" i="7"/>
  <c r="G97" i="7"/>
  <c r="G65" i="7"/>
  <c r="I91" i="7"/>
  <c r="H65" i="7"/>
  <c r="G92" i="7"/>
  <c r="I66" i="7"/>
  <c r="G93" i="7"/>
  <c r="G67" i="7"/>
  <c r="H93" i="7"/>
  <c r="G59" i="7"/>
  <c r="G63" i="7"/>
  <c r="I67" i="7"/>
  <c r="G72" i="7"/>
  <c r="H81" i="7"/>
  <c r="H85" i="7"/>
  <c r="G90" i="7"/>
  <c r="H94" i="7"/>
  <c r="H98" i="7"/>
  <c r="H62" i="7"/>
  <c r="I84" i="7"/>
  <c r="H97" i="7"/>
  <c r="I62" i="7"/>
  <c r="G85" i="7"/>
  <c r="G98" i="7"/>
  <c r="I59" i="7"/>
  <c r="G64" i="7"/>
  <c r="G68" i="7"/>
  <c r="H72" i="7"/>
  <c r="G82" i="7"/>
  <c r="H86" i="7"/>
  <c r="H90" i="7"/>
  <c r="I94" i="7"/>
  <c r="I98" i="7"/>
  <c r="I57" i="7"/>
  <c r="I70" i="7"/>
  <c r="G89" i="7"/>
  <c r="I58" i="7"/>
  <c r="G71" i="7"/>
  <c r="H89" i="7"/>
  <c r="G56" i="7"/>
  <c r="G60" i="7"/>
  <c r="H64" i="7"/>
  <c r="H68" i="7"/>
  <c r="G73" i="7"/>
  <c r="H82" i="7"/>
  <c r="I86" i="7"/>
  <c r="I90" i="7"/>
  <c r="H95" i="7"/>
  <c r="I56" i="7"/>
  <c r="H59" i="7"/>
  <c r="G62" i="7"/>
  <c r="I64" i="7"/>
  <c r="H67" i="7"/>
  <c r="G70" i="7"/>
  <c r="I72" i="7"/>
  <c r="I81" i="7"/>
  <c r="H84" i="7"/>
  <c r="G87" i="7"/>
  <c r="I89" i="7"/>
  <c r="H92" i="7"/>
  <c r="G95" i="7"/>
  <c r="I97" i="7"/>
  <c r="G58" i="7"/>
  <c r="I60" i="7"/>
  <c r="H63" i="7"/>
  <c r="G66" i="7"/>
  <c r="I68" i="7"/>
  <c r="H71" i="7"/>
  <c r="G83" i="7"/>
  <c r="I85" i="7"/>
  <c r="H88" i="7"/>
  <c r="G91" i="7"/>
  <c r="I93" i="7"/>
  <c r="H96" i="7"/>
  <c r="H58" i="7"/>
  <c r="G61" i="7"/>
  <c r="I63" i="7"/>
  <c r="H66" i="7"/>
  <c r="G69" i="7"/>
  <c r="I71" i="7"/>
  <c r="H83" i="7"/>
  <c r="G86" i="7"/>
  <c r="I88" i="7"/>
  <c r="H91" i="7"/>
  <c r="G94" i="7"/>
  <c r="I96" i="7"/>
  <c r="H128" i="1"/>
  <c r="H127" i="1"/>
  <c r="H102" i="1"/>
  <c r="H101" i="1"/>
  <c r="H76" i="1"/>
  <c r="H75" i="1"/>
  <c r="C12" i="6" s="1"/>
  <c r="H127" i="7" l="1"/>
  <c r="I13" i="6" s="1"/>
  <c r="H126" i="7"/>
  <c r="H77" i="7"/>
  <c r="C13" i="6"/>
  <c r="I12" i="6"/>
  <c r="B24" i="1"/>
  <c r="H51" i="7" l="1"/>
  <c r="F13" i="6" s="1"/>
  <c r="C20" i="6" s="1"/>
  <c r="H52" i="7"/>
  <c r="I29" i="1"/>
  <c r="H32" i="1"/>
  <c r="H36" i="1"/>
  <c r="H40" i="1"/>
  <c r="H44" i="1"/>
  <c r="H29" i="1"/>
  <c r="G34" i="1"/>
  <c r="G38" i="1"/>
  <c r="G42" i="1"/>
  <c r="G46" i="1"/>
  <c r="H34" i="1"/>
  <c r="G32" i="1"/>
  <c r="G44" i="1"/>
  <c r="H31" i="1"/>
  <c r="H39" i="1"/>
  <c r="H43" i="1"/>
  <c r="G37" i="1"/>
  <c r="G45" i="1"/>
  <c r="G30" i="1"/>
  <c r="H33" i="1"/>
  <c r="H37" i="1"/>
  <c r="H41" i="1"/>
  <c r="H45" i="1"/>
  <c r="G31" i="1"/>
  <c r="G35" i="1"/>
  <c r="G39" i="1"/>
  <c r="G47" i="1"/>
  <c r="H30" i="1"/>
  <c r="H38" i="1"/>
  <c r="H42" i="1"/>
  <c r="H46" i="1"/>
  <c r="G36" i="1"/>
  <c r="G40" i="1"/>
  <c r="G29" i="1"/>
  <c r="H35" i="1"/>
  <c r="H47" i="1"/>
  <c r="G33" i="1"/>
  <c r="G41" i="1"/>
  <c r="G43" i="1"/>
  <c r="I34" i="1"/>
  <c r="I38" i="1"/>
  <c r="I42" i="1"/>
  <c r="I46" i="1"/>
  <c r="I43" i="1"/>
  <c r="I30" i="1"/>
  <c r="I33" i="1"/>
  <c r="I37" i="1"/>
  <c r="I41" i="1"/>
  <c r="I31" i="1"/>
  <c r="I35" i="1"/>
  <c r="I39" i="1"/>
  <c r="I47" i="1"/>
  <c r="I32" i="1"/>
  <c r="I36" i="1"/>
  <c r="I40" i="1"/>
  <c r="I44" i="1"/>
  <c r="I45" i="1"/>
  <c r="H82" i="1"/>
  <c r="G108" i="1"/>
  <c r="H109" i="1"/>
  <c r="I110" i="1"/>
  <c r="G112" i="1"/>
  <c r="H113" i="1"/>
  <c r="I114" i="1"/>
  <c r="G116" i="1"/>
  <c r="H117" i="1"/>
  <c r="I118" i="1"/>
  <c r="G120" i="1"/>
  <c r="I122" i="1"/>
  <c r="G124" i="1"/>
  <c r="H125" i="1"/>
  <c r="G107" i="1"/>
  <c r="I109" i="1"/>
  <c r="G111" i="1"/>
  <c r="H112" i="1"/>
  <c r="I113" i="1"/>
  <c r="G115" i="1"/>
  <c r="H116" i="1"/>
  <c r="I117" i="1"/>
  <c r="G119" i="1"/>
  <c r="H120" i="1"/>
  <c r="G123" i="1"/>
  <c r="H124" i="1"/>
  <c r="I125" i="1"/>
  <c r="I108" i="1"/>
  <c r="G110" i="1"/>
  <c r="H111" i="1"/>
  <c r="I112" i="1"/>
  <c r="G114" i="1"/>
  <c r="H115" i="1"/>
  <c r="I116" i="1"/>
  <c r="G118" i="1"/>
  <c r="H119" i="1"/>
  <c r="G122" i="1"/>
  <c r="H123" i="1"/>
  <c r="I124" i="1"/>
  <c r="G109" i="1"/>
  <c r="H110" i="1"/>
  <c r="G113" i="1"/>
  <c r="H114" i="1"/>
  <c r="H108" i="1"/>
  <c r="I120" i="1"/>
  <c r="I107" i="1"/>
  <c r="I111" i="1"/>
  <c r="I115" i="1"/>
  <c r="G117" i="1"/>
  <c r="H118" i="1"/>
  <c r="I119" i="1"/>
  <c r="H122" i="1"/>
  <c r="I123" i="1"/>
  <c r="G125" i="1"/>
  <c r="H107" i="1"/>
  <c r="H121" i="1"/>
  <c r="I121" i="1"/>
  <c r="G121" i="1"/>
  <c r="G98" i="1"/>
  <c r="H98" i="1"/>
  <c r="I98" i="1"/>
  <c r="G72" i="1"/>
  <c r="H72" i="1"/>
  <c r="I72" i="1"/>
  <c r="I86" i="1"/>
  <c r="I94" i="1"/>
  <c r="H85" i="1"/>
  <c r="H93" i="1"/>
  <c r="G84" i="1"/>
  <c r="G92" i="1"/>
  <c r="I81" i="1"/>
  <c r="I87" i="1"/>
  <c r="I95" i="1"/>
  <c r="H86" i="1"/>
  <c r="H94" i="1"/>
  <c r="G85" i="1"/>
  <c r="G93" i="1"/>
  <c r="G81" i="1"/>
  <c r="I88" i="1"/>
  <c r="I96" i="1"/>
  <c r="H87" i="1"/>
  <c r="H95" i="1"/>
  <c r="G86" i="1"/>
  <c r="G94" i="1"/>
  <c r="I92" i="1"/>
  <c r="H91" i="1"/>
  <c r="G82" i="1"/>
  <c r="I85" i="1"/>
  <c r="H84" i="1"/>
  <c r="H92" i="1"/>
  <c r="G91" i="1"/>
  <c r="I89" i="1"/>
  <c r="I97" i="1"/>
  <c r="H88" i="1"/>
  <c r="H96" i="1"/>
  <c r="G87" i="1"/>
  <c r="G95" i="1"/>
  <c r="I82" i="1"/>
  <c r="I90" i="1"/>
  <c r="I99" i="1"/>
  <c r="H89" i="1"/>
  <c r="H97" i="1"/>
  <c r="G88" i="1"/>
  <c r="G96" i="1"/>
  <c r="I83" i="1"/>
  <c r="I91" i="1"/>
  <c r="H90" i="1"/>
  <c r="H99" i="1"/>
  <c r="G89" i="1"/>
  <c r="G97" i="1"/>
  <c r="I84" i="1"/>
  <c r="H83" i="1"/>
  <c r="G90" i="1"/>
  <c r="G99" i="1"/>
  <c r="I93" i="1"/>
  <c r="G83" i="1"/>
  <c r="H81" i="1"/>
  <c r="H73" i="1"/>
  <c r="G73" i="1"/>
  <c r="H63" i="1"/>
  <c r="I65" i="1"/>
  <c r="I73" i="1"/>
  <c r="G66" i="1"/>
  <c r="H68" i="1"/>
  <c r="I70" i="1"/>
  <c r="G68" i="1"/>
  <c r="H65" i="1"/>
  <c r="I62" i="1"/>
  <c r="H70" i="1"/>
  <c r="I67" i="1"/>
  <c r="G65" i="1"/>
  <c r="H62" i="1"/>
  <c r="I59" i="1"/>
  <c r="G70" i="1"/>
  <c r="H67" i="1"/>
  <c r="I64" i="1"/>
  <c r="G62" i="1"/>
  <c r="I60" i="1"/>
  <c r="H59" i="1"/>
  <c r="I56" i="1"/>
  <c r="H58" i="1"/>
  <c r="G57" i="1"/>
  <c r="I55" i="1"/>
  <c r="I69" i="1"/>
  <c r="G67" i="1"/>
  <c r="H64" i="1"/>
  <c r="I61" i="1"/>
  <c r="H60" i="1"/>
  <c r="G59" i="1"/>
  <c r="I57" i="1"/>
  <c r="H56" i="1"/>
  <c r="H69" i="1"/>
  <c r="I66" i="1"/>
  <c r="G64" i="1"/>
  <c r="H61" i="1"/>
  <c r="G60" i="1"/>
  <c r="I58" i="1"/>
  <c r="H57" i="1"/>
  <c r="G56" i="1"/>
  <c r="I71" i="1"/>
  <c r="G69" i="1"/>
  <c r="H66" i="1"/>
  <c r="I63" i="1"/>
  <c r="G61" i="1"/>
  <c r="G55" i="1"/>
  <c r="I68" i="1"/>
  <c r="H55" i="1"/>
  <c r="G71" i="1"/>
  <c r="G58" i="1"/>
  <c r="H71" i="1"/>
  <c r="G63" i="1"/>
  <c r="H53" i="10" l="1"/>
  <c r="H52" i="10"/>
  <c r="F15" i="6" s="1"/>
  <c r="C22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B47" authorId="0" shapeId="0" xr:uid="{00000000-0006-0000-0000-000002000000}">
      <text>
        <r>
          <rPr>
            <sz val="9"/>
            <color rgb="FF000000"/>
            <rFont val="Tahoma"/>
            <family val="2"/>
          </rPr>
          <t xml:space="preserve">(~24 hours)
</t>
        </r>
      </text>
    </comment>
    <comment ref="F48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 xml:space="preserve">Values calculated from y=ax+b trendlines of the graph
</t>
        </r>
      </text>
    </comment>
    <comment ref="G48" authorId="0" shapeId="0" xr:uid="{00000000-0006-0000-0000-000004000000}">
      <text>
        <r>
          <rPr>
            <sz val="9"/>
            <color rgb="FF000000"/>
            <rFont val="Tahoma"/>
            <family val="2"/>
          </rPr>
          <t xml:space="preserve">Insert "a" value of trend line: y=ax+b 
</t>
        </r>
      </text>
    </comment>
    <comment ref="B73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(~24 hours)
</t>
        </r>
      </text>
    </comment>
    <comment ref="F74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 xml:space="preserve">Values calculated from y=ax+b trendlines of the graph
</t>
        </r>
      </text>
    </comment>
    <comment ref="G74" authorId="0" shapeId="0" xr:uid="{FFF0017E-5923-4081-BF00-4FBB36F4A651}">
      <text>
        <r>
          <rPr>
            <sz val="9"/>
            <color rgb="FF000000"/>
            <rFont val="Tahoma"/>
            <family val="2"/>
          </rPr>
          <t xml:space="preserve">Insert "a" value of trend line: y=ax+b 
</t>
        </r>
      </text>
    </comment>
    <comment ref="B99" authorId="0" shapeId="0" xr:uid="{00000000-0006-0000-0000-000008000000}">
      <text>
        <r>
          <rPr>
            <sz val="9"/>
            <color indexed="81"/>
            <rFont val="Tahoma"/>
            <family val="2"/>
          </rPr>
          <t xml:space="preserve">(~24 hours)
</t>
        </r>
      </text>
    </comment>
    <comment ref="F100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 xml:space="preserve">Values calculated from y=ax+b trendlines of the graph
</t>
        </r>
      </text>
    </comment>
    <comment ref="G100" authorId="0" shapeId="0" xr:uid="{66682F8D-9063-42CF-90B1-BC14A36B8E71}">
      <text>
        <r>
          <rPr>
            <sz val="9"/>
            <color rgb="FF000000"/>
            <rFont val="Tahoma"/>
            <family val="2"/>
          </rPr>
          <t xml:space="preserve">Insert "a" value of trend line: y=ax+b 
</t>
        </r>
      </text>
    </comment>
    <comment ref="B125" authorId="0" shapeId="0" xr:uid="{00000000-0006-0000-0000-00000B000000}">
      <text>
        <r>
          <rPr>
            <sz val="9"/>
            <color indexed="81"/>
            <rFont val="Tahoma"/>
            <family val="2"/>
          </rPr>
          <t xml:space="preserve">(~24 hours)
</t>
        </r>
      </text>
    </comment>
    <comment ref="F126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 xml:space="preserve">Values calculated from y=ax+b trendlines of the graph
</t>
        </r>
      </text>
    </comment>
    <comment ref="G126" authorId="0" shapeId="0" xr:uid="{00000000-0006-0000-0000-00000D000000}">
      <text>
        <r>
          <rPr>
            <sz val="9"/>
            <color rgb="FF000000"/>
            <rFont val="Tahoma"/>
            <family val="2"/>
          </rPr>
          <t xml:space="preserve">Insert "a" value of trend line: y=ax+b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B2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 xml:space="preserve">Measure accordingly and insert value of the width of the area around the notch left uncovered by tape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49" authorId="0" shapeId="0" xr:uid="{00000000-0006-0000-0100-000002000000}">
      <text>
        <r>
          <rPr>
            <sz val="9"/>
            <color indexed="81"/>
            <rFont val="Tahoma"/>
            <family val="2"/>
          </rPr>
          <t xml:space="preserve">(~24 hours)
</t>
        </r>
      </text>
    </comment>
    <comment ref="F50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 xml:space="preserve">Values calculated from y=ax+b trendlines of the graph
</t>
        </r>
      </text>
    </comment>
    <comment ref="G50" authorId="0" shapeId="0" xr:uid="{00000000-0006-0000-0100-000004000000}">
      <text>
        <r>
          <rPr>
            <sz val="9"/>
            <color rgb="FF000000"/>
            <rFont val="Tahoma"/>
            <family val="2"/>
          </rPr>
          <t xml:space="preserve">Insert "a" value of trend line: y=ax+b 
</t>
        </r>
      </text>
    </comment>
    <comment ref="B74" authorId="0" shapeId="0" xr:uid="{00000000-0006-0000-0100-000005000000}">
      <text>
        <r>
          <rPr>
            <sz val="9"/>
            <color indexed="81"/>
            <rFont val="Tahoma"/>
            <family val="2"/>
          </rPr>
          <t xml:space="preserve">(~24 hours)
</t>
        </r>
      </text>
    </comment>
    <comment ref="F75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 xml:space="preserve">Values calculated from y=ax+b trendlines of the graph
</t>
        </r>
      </text>
    </comment>
    <comment ref="G75" authorId="0" shapeId="0" xr:uid="{09CB4FAA-905E-49AA-94C5-8EAD4C4386C4}">
      <text>
        <r>
          <rPr>
            <sz val="9"/>
            <color rgb="FF000000"/>
            <rFont val="Tahoma"/>
            <family val="2"/>
          </rPr>
          <t xml:space="preserve">Insert "a" value of trend line: y=ax+b 
</t>
        </r>
      </text>
    </comment>
    <comment ref="B99" authorId="0" shapeId="0" xr:uid="{00000000-0006-0000-0100-000008000000}">
      <text>
        <r>
          <rPr>
            <sz val="9"/>
            <color indexed="81"/>
            <rFont val="Tahoma"/>
            <family val="2"/>
          </rPr>
          <t xml:space="preserve">(~24 hours)
</t>
        </r>
      </text>
    </comment>
    <comment ref="F100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 xml:space="preserve">Values calculated from y=ax+b trendlines of the graph
</t>
        </r>
      </text>
    </comment>
    <comment ref="G100" authorId="0" shapeId="0" xr:uid="{AE1254B4-0F93-41DE-9CF1-AB5838E426E4}">
      <text>
        <r>
          <rPr>
            <sz val="9"/>
            <color rgb="FF000000"/>
            <rFont val="Tahoma"/>
            <family val="2"/>
          </rPr>
          <t xml:space="preserve">Insert "a" value of trend line: y=ax+b 
</t>
        </r>
      </text>
    </comment>
    <comment ref="B124" authorId="0" shapeId="0" xr:uid="{00000000-0006-0000-0100-00000B000000}">
      <text>
        <r>
          <rPr>
            <sz val="9"/>
            <color indexed="81"/>
            <rFont val="Tahoma"/>
            <family val="2"/>
          </rPr>
          <t xml:space="preserve">(~24 hours)
</t>
        </r>
      </text>
    </comment>
    <comment ref="F125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 xml:space="preserve">Values calculated from y=ax+b trendlines of the graph
</t>
        </r>
      </text>
    </comment>
    <comment ref="G125" authorId="0" shapeId="0" xr:uid="{4091393E-1965-41D5-98CE-E80F584A4320}">
      <text>
        <r>
          <rPr>
            <sz val="9"/>
            <color rgb="FF000000"/>
            <rFont val="Tahoma"/>
            <family val="2"/>
          </rPr>
          <t xml:space="preserve">Insert "a" value of trend line: y=ax+b 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B25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 xml:space="preserve">Measure accordingly and insert value of the width of the area around the notch left uncovered by tape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50" authorId="0" shapeId="0" xr:uid="{00000000-0006-0000-0200-000002000000}">
      <text>
        <r>
          <rPr>
            <sz val="9"/>
            <color indexed="81"/>
            <rFont val="Tahoma"/>
            <family val="2"/>
          </rPr>
          <t xml:space="preserve">(~24 hours)
</t>
        </r>
      </text>
    </comment>
    <comment ref="F51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 xml:space="preserve">Values calculated from y=ax+b trendlines of the graph
</t>
        </r>
      </text>
    </comment>
    <comment ref="G51" authorId="0" shapeId="0" xr:uid="{00000000-0006-0000-0200-000004000000}">
      <text>
        <r>
          <rPr>
            <sz val="9"/>
            <color rgb="FF000000"/>
            <rFont val="Tahoma"/>
            <family val="2"/>
          </rPr>
          <t xml:space="preserve">Insert "a" value of trend line: y=ax+b 
</t>
        </r>
      </text>
    </comment>
    <comment ref="B76" authorId="0" shapeId="0" xr:uid="{00000000-0006-0000-0200-000005000000}">
      <text>
        <r>
          <rPr>
            <sz val="9"/>
            <color indexed="81"/>
            <rFont val="Tahoma"/>
            <family val="2"/>
          </rPr>
          <t xml:space="preserve">(~24 hours)
</t>
        </r>
      </text>
    </comment>
    <comment ref="F77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 xml:space="preserve">Values calculated from y=ax+b trendlines of the graph
</t>
        </r>
      </text>
    </comment>
    <comment ref="G77" authorId="0" shapeId="0" xr:uid="{00000000-0006-0000-0200-000007000000}">
      <text>
        <r>
          <rPr>
            <sz val="9"/>
            <color rgb="FF000000"/>
            <rFont val="Tahoma"/>
            <family val="2"/>
          </rPr>
          <t xml:space="preserve">Insert "a" value of trend line: y=ax+b 
</t>
        </r>
      </text>
    </comment>
    <comment ref="B102" authorId="0" shapeId="0" xr:uid="{00000000-0006-0000-0200-000008000000}">
      <text>
        <r>
          <rPr>
            <sz val="9"/>
            <color indexed="81"/>
            <rFont val="Tahoma"/>
            <family val="2"/>
          </rPr>
          <t xml:space="preserve">(~24 hours)
</t>
        </r>
      </text>
    </comment>
    <comment ref="F103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Values calculated from y=ax+b trendlines of the graph
</t>
        </r>
      </text>
    </comment>
    <comment ref="G103" authorId="0" shapeId="0" xr:uid="{00000000-0006-0000-0200-00000A000000}">
      <text>
        <r>
          <rPr>
            <sz val="9"/>
            <color rgb="FF000000"/>
            <rFont val="Tahoma"/>
            <family val="2"/>
          </rPr>
          <t xml:space="preserve">Insert "a" value of trend line: y=ax+b 
</t>
        </r>
      </text>
    </comment>
    <comment ref="B128" authorId="0" shapeId="0" xr:uid="{00000000-0006-0000-0200-00000B000000}">
      <text>
        <r>
          <rPr>
            <sz val="9"/>
            <color indexed="81"/>
            <rFont val="Tahoma"/>
            <family val="2"/>
          </rPr>
          <t xml:space="preserve">(~24 hours)
</t>
        </r>
      </text>
    </comment>
    <comment ref="F129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 xml:space="preserve">Values calculated from y=ax+b trendlines of the graph
</t>
        </r>
      </text>
    </comment>
    <comment ref="G129" authorId="0" shapeId="0" xr:uid="{00000000-0006-0000-0200-00000D000000}">
      <text>
        <r>
          <rPr>
            <sz val="9"/>
            <color rgb="FF000000"/>
            <rFont val="Tahoma"/>
            <family val="2"/>
          </rPr>
          <t xml:space="preserve">Insert "a" value of trend line: y=ax+b 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B25" authorId="0" shapeId="0" xr:uid="{3C738DAB-ED1E-4C9F-B6DD-4FDF5B12C348}">
      <text>
        <r>
          <rPr>
            <b/>
            <sz val="9"/>
            <color indexed="81"/>
            <rFont val="Tahoma"/>
            <family val="2"/>
          </rPr>
          <t xml:space="preserve">Measure accordingly and insert value of the width of the area around the notch left uncovered by tape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50" authorId="0" shapeId="0" xr:uid="{78747E45-F426-4CEC-B521-44653C83B297}">
      <text>
        <r>
          <rPr>
            <sz val="9"/>
            <color indexed="81"/>
            <rFont val="Tahoma"/>
            <family val="2"/>
          </rPr>
          <t xml:space="preserve">(~24 hours)
</t>
        </r>
      </text>
    </comment>
    <comment ref="F51" authorId="0" shapeId="0" xr:uid="{49E86491-9B78-42CE-8741-968FAFBFF8FF}">
      <text>
        <r>
          <rPr>
            <b/>
            <sz val="9"/>
            <color indexed="81"/>
            <rFont val="Tahoma"/>
            <family val="2"/>
          </rPr>
          <t xml:space="preserve">Values calculated from y=ax+b trendlines of the graph
</t>
        </r>
      </text>
    </comment>
    <comment ref="G51" authorId="0" shapeId="0" xr:uid="{DB440606-7DF5-4786-81B9-F9C158C1F9BD}">
      <text>
        <r>
          <rPr>
            <sz val="9"/>
            <color rgb="FF000000"/>
            <rFont val="Tahoma"/>
            <family val="2"/>
          </rPr>
          <t xml:space="preserve">Insert "a" value of trend line: y=ax+b 
</t>
        </r>
      </text>
    </comment>
    <comment ref="B76" authorId="0" shapeId="0" xr:uid="{3EAAE3AB-D3DB-4B33-807D-1817444FD629}">
      <text>
        <r>
          <rPr>
            <sz val="9"/>
            <color indexed="81"/>
            <rFont val="Tahoma"/>
            <family val="2"/>
          </rPr>
          <t xml:space="preserve">(~24 hours)
</t>
        </r>
      </text>
    </comment>
    <comment ref="F77" authorId="0" shapeId="0" xr:uid="{57D50144-9DF6-4A3C-963C-10EF85C25B42}">
      <text>
        <r>
          <rPr>
            <b/>
            <sz val="9"/>
            <color indexed="81"/>
            <rFont val="Tahoma"/>
            <family val="2"/>
          </rPr>
          <t xml:space="preserve">Values calculated from y=ax+b trendlines of the graph
</t>
        </r>
      </text>
    </comment>
    <comment ref="G77" authorId="0" shapeId="0" xr:uid="{F905F5D6-9CA3-4D24-9E8F-EB3F3A71876E}">
      <text>
        <r>
          <rPr>
            <sz val="9"/>
            <color rgb="FF000000"/>
            <rFont val="Tahoma"/>
            <family val="2"/>
          </rPr>
          <t xml:space="preserve">Insert "a" value of trend line: y=ax+b 
</t>
        </r>
      </text>
    </comment>
    <comment ref="B102" authorId="0" shapeId="0" xr:uid="{90AED55D-8EC2-4BA3-B35E-D17D1960C311}">
      <text>
        <r>
          <rPr>
            <sz val="9"/>
            <color indexed="81"/>
            <rFont val="Tahoma"/>
            <family val="2"/>
          </rPr>
          <t xml:space="preserve">(~24 hours)
</t>
        </r>
      </text>
    </comment>
    <comment ref="F103" authorId="0" shapeId="0" xr:uid="{722A6717-E822-43F7-BB6A-8FE9845B4DB8}">
      <text>
        <r>
          <rPr>
            <b/>
            <sz val="9"/>
            <color rgb="FF000000"/>
            <rFont val="Tahoma"/>
            <family val="2"/>
          </rPr>
          <t xml:space="preserve">Values calculated from y=ax+b trendlines of the graph
</t>
        </r>
        <r>
          <rPr>
            <b/>
            <sz val="9"/>
            <color rgb="FF000000"/>
            <rFont val="Tahoma"/>
            <family val="2"/>
          </rPr>
          <t xml:space="preserve">
</t>
        </r>
      </text>
    </comment>
    <comment ref="G103" authorId="0" shapeId="0" xr:uid="{D585C0FB-E73F-4A71-B41F-DCADA20C57FE}">
      <text>
        <r>
          <rPr>
            <sz val="9"/>
            <color rgb="FF000000"/>
            <rFont val="Tahoma"/>
            <family val="2"/>
          </rPr>
          <t xml:space="preserve">Insert "a" value of trend line: y=ax+b 
</t>
        </r>
      </text>
    </comment>
    <comment ref="B128" authorId="0" shapeId="0" xr:uid="{C4D2B88E-C785-4257-B4DB-C8458BE827EF}">
      <text>
        <r>
          <rPr>
            <sz val="9"/>
            <color indexed="81"/>
            <rFont val="Tahoma"/>
            <family val="2"/>
          </rPr>
          <t xml:space="preserve">(~24 hours)
</t>
        </r>
      </text>
    </comment>
    <comment ref="F129" authorId="0" shapeId="0" xr:uid="{B9A952F7-CC38-477B-820B-FD429BE021B5}">
      <text>
        <r>
          <rPr>
            <b/>
            <sz val="9"/>
            <color indexed="81"/>
            <rFont val="Tahoma"/>
            <family val="2"/>
          </rPr>
          <t xml:space="preserve">Values calculated from y=ax+b trendlines of the graph
</t>
        </r>
      </text>
    </comment>
    <comment ref="G129" authorId="0" shapeId="0" xr:uid="{ACA2A758-2216-4337-B6EB-5C6519D45A08}">
      <text>
        <r>
          <rPr>
            <sz val="9"/>
            <color rgb="FF000000"/>
            <rFont val="Tahoma"/>
            <family val="2"/>
          </rPr>
          <t xml:space="preserve">Insert "a" value of trend line: y=ax+b 
</t>
        </r>
      </text>
    </comment>
  </commentList>
</comments>
</file>

<file path=xl/sharedStrings.xml><?xml version="1.0" encoding="utf-8"?>
<sst xmlns="http://schemas.openxmlformats.org/spreadsheetml/2006/main" count="393" uniqueCount="37">
  <si>
    <t>Area (mm2)</t>
  </si>
  <si>
    <t>Mass</t>
  </si>
  <si>
    <t>Inflitration</t>
  </si>
  <si>
    <t>Time (min)</t>
  </si>
  <si>
    <t>Sorptivity</t>
  </si>
  <si>
    <t>CRACKED-REF</t>
  </si>
  <si>
    <t>Prism 1</t>
  </si>
  <si>
    <t>Prism 2</t>
  </si>
  <si>
    <t>Prism 3</t>
  </si>
  <si>
    <t>Sample width (mm)</t>
  </si>
  <si>
    <t>Notch area width (mm)</t>
  </si>
  <si>
    <t>Loc 1</t>
  </si>
  <si>
    <t>general mean</t>
  </si>
  <si>
    <t>general std</t>
  </si>
  <si>
    <t>! Distances in µm!</t>
  </si>
  <si>
    <t>CRACKED-ADDitions</t>
  </si>
  <si>
    <t>Casting day</t>
  </si>
  <si>
    <t>Cracking day</t>
  </si>
  <si>
    <t>Measuring day</t>
  </si>
  <si>
    <t>3 months of healing</t>
  </si>
  <si>
    <t>6 months of healing</t>
  </si>
  <si>
    <t>28 days of healing</t>
  </si>
  <si>
    <t>0 days of healing</t>
  </si>
  <si>
    <t>Sorptivity values prisms summary of results</t>
  </si>
  <si>
    <t>Sealing efficiency SE</t>
  </si>
  <si>
    <t>UNCRACKED-REF</t>
  </si>
  <si>
    <t>Prism 4</t>
  </si>
  <si>
    <t>Prism 5</t>
  </si>
  <si>
    <t>Prism 6</t>
  </si>
  <si>
    <r>
      <t xml:space="preserve">Sorptivity measurement prisms at </t>
    </r>
    <r>
      <rPr>
        <sz val="18"/>
        <color rgb="FFFF0000"/>
        <rFont val="Calibri"/>
        <family val="2"/>
        <scheme val="minor"/>
      </rPr>
      <t>1</t>
    </r>
    <r>
      <rPr>
        <sz val="18"/>
        <color theme="1"/>
        <rFont val="Calibri"/>
        <family val="2"/>
        <scheme val="minor"/>
      </rPr>
      <t xml:space="preserve"> days from cracking </t>
    </r>
  </si>
  <si>
    <r>
      <t xml:space="preserve">Sorptivity measurement prisms at </t>
    </r>
    <r>
      <rPr>
        <sz val="18"/>
        <color rgb="FFFF0000"/>
        <rFont val="Calibri (Cuerpo)"/>
      </rPr>
      <t>62</t>
    </r>
    <r>
      <rPr>
        <sz val="18"/>
        <color theme="1"/>
        <rFont val="Calibri"/>
        <family val="2"/>
        <scheme val="minor"/>
      </rPr>
      <t xml:space="preserve"> days from cracking </t>
    </r>
  </si>
  <si>
    <r>
      <t xml:space="preserve">Sorptivity measurement prisms at </t>
    </r>
    <r>
      <rPr>
        <sz val="18"/>
        <color rgb="FFFF0000"/>
        <rFont val="Calibri (Cuerpo)"/>
      </rPr>
      <t>167</t>
    </r>
    <r>
      <rPr>
        <sz val="18"/>
        <color rgb="FFFF0000"/>
        <rFont val="Calibri"/>
        <family val="2"/>
        <scheme val="minor"/>
      </rPr>
      <t xml:space="preserve"> </t>
    </r>
    <r>
      <rPr>
        <sz val="18"/>
        <color theme="1"/>
        <rFont val="Calibri"/>
        <family val="2"/>
        <scheme val="minor"/>
      </rPr>
      <t xml:space="preserve">days from cracking </t>
    </r>
  </si>
  <si>
    <r>
      <t xml:space="preserve">Sorptivity measurement prisms at </t>
    </r>
    <r>
      <rPr>
        <sz val="18"/>
        <color rgb="FFFF0000"/>
        <rFont val="Calibri"/>
        <family val="2"/>
        <scheme val="minor"/>
      </rPr>
      <t xml:space="preserve">322 </t>
    </r>
    <r>
      <rPr>
        <sz val="18"/>
        <color theme="1"/>
        <rFont val="Calibri"/>
        <family val="2"/>
        <scheme val="minor"/>
      </rPr>
      <t xml:space="preserve">days from cracking </t>
    </r>
  </si>
  <si>
    <t>60 days of healing</t>
  </si>
  <si>
    <t>5 months of healing</t>
  </si>
  <si>
    <t>10 months of healing</t>
  </si>
  <si>
    <t>Lab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</si>
</sst>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7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rgb="FF000000"/>
      <name val="Tahoma"/>
      <family val="2"/>
    </font>
    <font>
      <b/>
      <sz val="9"/>
      <color rgb="FF000000"/>
      <name val="Tahoma"/>
      <family val="2"/>
    </font>
    <font>
      <b/>
      <sz val="11"/>
      <color theme="0"/>
      <name val="Calibri"/>
      <family val="2"/>
      <scheme val="minor"/>
    </font>
    <font>
      <b/>
      <sz val="12"/>
      <color theme="8"/>
      <name val="Calibri"/>
      <family val="2"/>
      <scheme val="minor"/>
    </font>
    <font>
      <sz val="18"/>
      <color rgb="FFFF0000"/>
      <name val="Calibri (Cuerpo)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BDBD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164" fontId="0" fillId="0" borderId="0" xfId="0" applyNumberFormat="1"/>
    <xf numFmtId="0" fontId="3" fillId="0" borderId="0" xfId="0" applyFont="1"/>
    <xf numFmtId="0" fontId="0" fillId="2" borderId="0" xfId="0" applyFill="1"/>
    <xf numFmtId="0" fontId="2" fillId="2" borderId="0" xfId="0" applyFont="1" applyFill="1"/>
    <xf numFmtId="0" fontId="2" fillId="0" borderId="0" xfId="0" applyFont="1" applyAlignment="1">
      <alignment horizontal="right"/>
    </xf>
    <xf numFmtId="0" fontId="2" fillId="3" borderId="0" xfId="0" applyFont="1" applyFill="1"/>
    <xf numFmtId="0" fontId="0" fillId="3" borderId="0" xfId="0" applyFill="1"/>
    <xf numFmtId="0" fontId="1" fillId="0" borderId="0" xfId="0" applyFont="1"/>
    <xf numFmtId="0" fontId="2" fillId="4" borderId="0" xfId="0" applyFont="1" applyFill="1"/>
    <xf numFmtId="0" fontId="0" fillId="3" borderId="0" xfId="0" applyFont="1" applyFill="1" applyAlignment="1">
      <alignment horizontal="right"/>
    </xf>
    <xf numFmtId="0" fontId="2" fillId="3" borderId="0" xfId="0" applyFont="1" applyFill="1" applyAlignment="1">
      <alignment horizontal="right"/>
    </xf>
    <xf numFmtId="0" fontId="2" fillId="5" borderId="0" xfId="0" applyFont="1" applyFill="1"/>
    <xf numFmtId="0" fontId="2" fillId="6" borderId="0" xfId="0" applyFont="1" applyFill="1"/>
    <xf numFmtId="0" fontId="2" fillId="7" borderId="0" xfId="0" applyFont="1" applyFill="1"/>
    <xf numFmtId="0" fontId="7" fillId="0" borderId="1" xfId="0" applyFont="1" applyBorder="1"/>
    <xf numFmtId="0" fontId="8" fillId="0" borderId="0" xfId="0" applyFont="1"/>
    <xf numFmtId="0" fontId="2" fillId="8" borderId="0" xfId="0" applyFont="1" applyFill="1" applyAlignment="1">
      <alignment horizontal="right"/>
    </xf>
    <xf numFmtId="0" fontId="2" fillId="9" borderId="0" xfId="0" applyFont="1" applyFill="1"/>
    <xf numFmtId="0" fontId="0" fillId="9" borderId="0" xfId="0" applyFont="1" applyFill="1" applyAlignment="1">
      <alignment horizontal="right"/>
    </xf>
    <xf numFmtId="0" fontId="2" fillId="9" borderId="0" xfId="0" applyFont="1" applyFill="1" applyAlignment="1">
      <alignment horizontal="right"/>
    </xf>
    <xf numFmtId="0" fontId="2" fillId="10" borderId="0" xfId="0" applyFont="1" applyFill="1" applyAlignment="1">
      <alignment horizontal="right"/>
    </xf>
    <xf numFmtId="0" fontId="2" fillId="11" borderId="0" xfId="0" applyFont="1" applyFill="1"/>
    <xf numFmtId="0" fontId="2" fillId="12" borderId="0" xfId="0" applyFont="1" applyFill="1"/>
    <xf numFmtId="0" fontId="2" fillId="13" borderId="0" xfId="0" applyFont="1" applyFill="1"/>
    <xf numFmtId="0" fontId="0" fillId="9" borderId="0" xfId="0" applyFill="1"/>
    <xf numFmtId="14" fontId="0" fillId="14" borderId="2" xfId="0" applyNumberFormat="1" applyFill="1" applyBorder="1"/>
    <xf numFmtId="14" fontId="0" fillId="14" borderId="3" xfId="0" applyNumberFormat="1" applyFill="1" applyBorder="1"/>
    <xf numFmtId="14" fontId="0" fillId="0" borderId="0" xfId="0" applyNumberFormat="1"/>
    <xf numFmtId="0" fontId="9" fillId="0" borderId="0" xfId="0" applyFont="1"/>
    <xf numFmtId="0" fontId="0" fillId="0" borderId="4" xfId="0" applyBorder="1"/>
    <xf numFmtId="0" fontId="10" fillId="0" borderId="0" xfId="0" applyFont="1"/>
    <xf numFmtId="0" fontId="2" fillId="7" borderId="0" xfId="0" applyFont="1" applyFill="1" applyAlignment="1">
      <alignment horizontal="right"/>
    </xf>
    <xf numFmtId="0" fontId="2" fillId="15" borderId="0" xfId="0" applyFont="1" applyFill="1"/>
    <xf numFmtId="0" fontId="0" fillId="0" borderId="0" xfId="0" applyFill="1"/>
    <xf numFmtId="0" fontId="2" fillId="0" borderId="0" xfId="0" applyFont="1" applyFill="1" applyAlignment="1">
      <alignment horizontal="right"/>
    </xf>
    <xf numFmtId="0" fontId="2" fillId="0" borderId="0" xfId="0" applyFont="1" applyFill="1"/>
    <xf numFmtId="9" fontId="0" fillId="0" borderId="0" xfId="1" applyFont="1" applyFill="1"/>
    <xf numFmtId="0" fontId="0" fillId="16" borderId="0" xfId="0" applyFill="1"/>
    <xf numFmtId="2" fontId="0" fillId="16" borderId="0" xfId="0" applyNumberFormat="1" applyFill="1"/>
    <xf numFmtId="2" fontId="0" fillId="16" borderId="0" xfId="0" applyNumberFormat="1" applyFill="1" applyAlignment="1">
      <alignment horizontal="center"/>
    </xf>
    <xf numFmtId="2" fontId="0" fillId="17" borderId="0" xfId="0" applyNumberFormat="1" applyFill="1"/>
    <xf numFmtId="2" fontId="0" fillId="17" borderId="0" xfId="0" applyNumberFormat="1" applyFill="1" applyAlignment="1">
      <alignment horizontal="center"/>
    </xf>
    <xf numFmtId="0" fontId="2" fillId="2" borderId="0" xfId="0" applyFont="1" applyFill="1" applyAlignment="1">
      <alignment horizontal="right"/>
    </xf>
    <xf numFmtId="0" fontId="0" fillId="0" borderId="0" xfId="0"/>
    <xf numFmtId="2" fontId="0" fillId="17" borderId="0" xfId="0" applyNumberFormat="1" applyFill="1"/>
    <xf numFmtId="2" fontId="0" fillId="16" borderId="0" xfId="0" applyNumberFormat="1" applyFill="1"/>
    <xf numFmtId="2" fontId="0" fillId="16" borderId="0" xfId="0" applyNumberFormat="1" applyFill="1" applyAlignment="1">
      <alignment horizontal="center"/>
    </xf>
    <xf numFmtId="2" fontId="0" fillId="17" borderId="0" xfId="0" applyNumberFormat="1" applyFill="1" applyAlignment="1">
      <alignment horizontal="center"/>
    </xf>
    <xf numFmtId="14" fontId="0" fillId="2" borderId="0" xfId="0" applyNumberFormat="1" applyFill="1"/>
    <xf numFmtId="165" fontId="0" fillId="0" borderId="0" xfId="0" applyNumberFormat="1"/>
    <xf numFmtId="0" fontId="14" fillId="7" borderId="0" xfId="0" applyFont="1" applyFill="1"/>
    <xf numFmtId="0" fontId="14" fillId="15" borderId="0" xfId="0" applyFont="1" applyFill="1"/>
    <xf numFmtId="164" fontId="3" fillId="0" borderId="0" xfId="0" applyNumberFormat="1" applyFont="1"/>
    <xf numFmtId="165" fontId="2" fillId="5" borderId="0" xfId="0" applyNumberFormat="1" applyFont="1" applyFill="1"/>
    <xf numFmtId="1" fontId="2" fillId="5" borderId="0" xfId="0" applyNumberFormat="1" applyFont="1" applyFill="1"/>
    <xf numFmtId="1" fontId="2" fillId="6" borderId="0" xfId="0" applyNumberFormat="1" applyFont="1" applyFill="1"/>
    <xf numFmtId="1" fontId="0" fillId="9" borderId="0" xfId="0" applyNumberFormat="1" applyFont="1" applyFill="1" applyAlignment="1">
      <alignment horizontal="right"/>
    </xf>
    <xf numFmtId="1" fontId="2" fillId="12" borderId="0" xfId="0" applyNumberFormat="1" applyFont="1" applyFill="1"/>
    <xf numFmtId="1" fontId="2" fillId="13" borderId="0" xfId="0" applyNumberFormat="1" applyFont="1" applyFill="1"/>
    <xf numFmtId="0" fontId="2" fillId="3" borderId="5" xfId="0" applyFont="1" applyFill="1" applyBorder="1"/>
    <xf numFmtId="0" fontId="0" fillId="0" borderId="6" xfId="0" applyBorder="1"/>
    <xf numFmtId="0" fontId="2" fillId="3" borderId="7" xfId="0" applyFont="1" applyFill="1" applyBorder="1" applyAlignment="1">
      <alignment horizontal="right"/>
    </xf>
    <xf numFmtId="1" fontId="15" fillId="0" borderId="8" xfId="0" applyNumberFormat="1" applyFont="1" applyBorder="1"/>
    <xf numFmtId="0" fontId="2" fillId="9" borderId="7" xfId="0" applyFont="1" applyFill="1" applyBorder="1"/>
    <xf numFmtId="0" fontId="0" fillId="0" borderId="8" xfId="0" applyBorder="1"/>
    <xf numFmtId="0" fontId="2" fillId="9" borderId="7" xfId="0" applyFont="1" applyFill="1" applyBorder="1" applyAlignment="1">
      <alignment horizontal="right"/>
    </xf>
    <xf numFmtId="1" fontId="10" fillId="0" borderId="8" xfId="0" applyNumberFormat="1" applyFont="1" applyBorder="1"/>
    <xf numFmtId="0" fontId="2" fillId="9" borderId="9" xfId="0" applyFont="1" applyFill="1" applyBorder="1" applyAlignment="1">
      <alignment horizontal="right"/>
    </xf>
    <xf numFmtId="1" fontId="10" fillId="0" borderId="10" xfId="0" applyNumberFormat="1" applyFont="1" applyBorder="1"/>
    <xf numFmtId="0" fontId="2" fillId="3" borderId="9" xfId="0" applyFont="1" applyFill="1" applyBorder="1" applyAlignment="1">
      <alignment horizontal="right"/>
    </xf>
    <xf numFmtId="1" fontId="15" fillId="0" borderId="10" xfId="0" applyNumberFormat="1" applyFont="1" applyBorder="1"/>
    <xf numFmtId="165" fontId="2" fillId="11" borderId="0" xfId="0" applyNumberFormat="1" applyFont="1" applyFill="1"/>
    <xf numFmtId="14" fontId="3" fillId="0" borderId="0" xfId="0" applyNumberFormat="1" applyFont="1"/>
    <xf numFmtId="14" fontId="0" fillId="0" borderId="0" xfId="0" applyNumberFormat="1" applyFill="1"/>
    <xf numFmtId="2" fontId="0" fillId="16" borderId="0" xfId="0" applyNumberFormat="1" applyFill="1" applyAlignment="1"/>
    <xf numFmtId="0" fontId="2" fillId="0" borderId="11" xfId="0" applyFont="1" applyBorder="1"/>
    <xf numFmtId="0" fontId="11" fillId="5" borderId="1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'Cracking day'!$G$54</c:f>
              <c:strCache>
                <c:ptCount val="1"/>
                <c:pt idx="0">
                  <c:v>Prism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7.9319106672661746E-2"/>
                  <c:y val="0.2606560579751586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'Cracking day'!$A$55:$A$73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'Cracking day'!$G$55:$G$73</c:f>
              <c:numCache>
                <c:formatCode>General</c:formatCode>
                <c:ptCount val="19"/>
                <c:pt idx="0">
                  <c:v>0</c:v>
                </c:pt>
                <c:pt idx="1">
                  <c:v>11.451474377326081</c:v>
                </c:pt>
                <c:pt idx="2">
                  <c:v>18.60864586315488</c:v>
                </c:pt>
                <c:pt idx="3">
                  <c:v>15.387918694531921</c:v>
                </c:pt>
                <c:pt idx="4">
                  <c:v>19.324363011737763</c:v>
                </c:pt>
                <c:pt idx="5">
                  <c:v>24.692241626109361</c:v>
                </c:pt>
                <c:pt idx="6">
                  <c:v>26.839393071858002</c:v>
                </c:pt>
                <c:pt idx="7">
                  <c:v>29.702261666189521</c:v>
                </c:pt>
                <c:pt idx="8">
                  <c:v>32.922988834812479</c:v>
                </c:pt>
                <c:pt idx="9">
                  <c:v>33.996564557686803</c:v>
                </c:pt>
                <c:pt idx="10">
                  <c:v>36.501574577726885</c:v>
                </c:pt>
                <c:pt idx="11">
                  <c:v>39.364443172058401</c:v>
                </c:pt>
                <c:pt idx="12">
                  <c:v>42.227311766389924</c:v>
                </c:pt>
                <c:pt idx="13">
                  <c:v>43.658746063555682</c:v>
                </c:pt>
                <c:pt idx="14">
                  <c:v>45.269109647867161</c:v>
                </c:pt>
                <c:pt idx="15">
                  <c:v>46.87947323217864</c:v>
                </c:pt>
                <c:pt idx="16">
                  <c:v>49.026624677927281</c:v>
                </c:pt>
                <c:pt idx="17">
                  <c:v>57.257371886630402</c:v>
                </c:pt>
                <c:pt idx="18">
                  <c:v>69.066704838247929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1B-4F66-A90A-7DD438CE637B}"/>
            </c:ext>
          </c:extLst>
        </c:ser>
        <c:ser>
          <c:idx val="1"/>
          <c:order val="1"/>
          <c:tx>
            <c:strRef>
              <c:f>'Cracking day'!$H$54</c:f>
              <c:strCache>
                <c:ptCount val="1"/>
                <c:pt idx="0">
                  <c:v>Prism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8221425202807805"/>
                  <c:y val="0.2581212049097817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day'!$A$55:$A$73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'Cracking day'!$H$55:$H$73</c:f>
              <c:numCache>
                <c:formatCode>General</c:formatCode>
                <c:ptCount val="19"/>
                <c:pt idx="0">
                  <c:v>0</c:v>
                </c:pt>
                <c:pt idx="1">
                  <c:v>15.74577726882336</c:v>
                </c:pt>
                <c:pt idx="2">
                  <c:v>21.4715144574864</c:v>
                </c:pt>
                <c:pt idx="3">
                  <c:v>17.892928714572001</c:v>
                </c:pt>
                <c:pt idx="4">
                  <c:v>22.187231606069282</c:v>
                </c:pt>
                <c:pt idx="5">
                  <c:v>27.912968794732322</c:v>
                </c:pt>
                <c:pt idx="6">
                  <c:v>30.775837389063842</c:v>
                </c:pt>
                <c:pt idx="7">
                  <c:v>33.996564557686803</c:v>
                </c:pt>
                <c:pt idx="8">
                  <c:v>36.143716003435443</c:v>
                </c:pt>
                <c:pt idx="9">
                  <c:v>37.933008874892643</c:v>
                </c:pt>
                <c:pt idx="10">
                  <c:v>40.080160320641284</c:v>
                </c:pt>
                <c:pt idx="11">
                  <c:v>41.511594617807042</c:v>
                </c:pt>
                <c:pt idx="12">
                  <c:v>43.658746063555682</c:v>
                </c:pt>
                <c:pt idx="13">
                  <c:v>46.521614657887206</c:v>
                </c:pt>
                <c:pt idx="14">
                  <c:v>47.595190380761522</c:v>
                </c:pt>
                <c:pt idx="15">
                  <c:v>48.668766103635846</c:v>
                </c:pt>
                <c:pt idx="16">
                  <c:v>50.458058975093046</c:v>
                </c:pt>
                <c:pt idx="17">
                  <c:v>56.183796163756085</c:v>
                </c:pt>
                <c:pt idx="18">
                  <c:v>67.635270541082164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1B-4F66-A90A-7DD438CE637B}"/>
            </c:ext>
          </c:extLst>
        </c:ser>
        <c:ser>
          <c:idx val="2"/>
          <c:order val="2"/>
          <c:tx>
            <c:strRef>
              <c:f>'Cracking day'!$I$54</c:f>
              <c:strCache>
                <c:ptCount val="1"/>
                <c:pt idx="0">
                  <c:v>Prism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2346250565582691"/>
                  <c:y val="0.3208952599924229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day'!$A$55:$A$73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'Cracking day'!$I$55:$I$73</c:f>
              <c:numCache>
                <c:formatCode>General</c:formatCode>
                <c:ptCount val="19"/>
                <c:pt idx="0">
                  <c:v>0</c:v>
                </c:pt>
                <c:pt idx="1">
                  <c:v>10.020040080160321</c:v>
                </c:pt>
                <c:pt idx="2">
                  <c:v>14.672201545949042</c:v>
                </c:pt>
                <c:pt idx="3">
                  <c:v>11.451474377326081</c:v>
                </c:pt>
                <c:pt idx="4">
                  <c:v>13.598625823074721</c:v>
                </c:pt>
                <c:pt idx="5">
                  <c:v>16.461494417406239</c:v>
                </c:pt>
                <c:pt idx="6">
                  <c:v>16.461494417406239</c:v>
                </c:pt>
                <c:pt idx="7">
                  <c:v>19.324363011737763</c:v>
                </c:pt>
                <c:pt idx="8">
                  <c:v>21.829373031777841</c:v>
                </c:pt>
                <c:pt idx="9">
                  <c:v>23.976524477526482</c:v>
                </c:pt>
                <c:pt idx="10">
                  <c:v>24.692241626109361</c:v>
                </c:pt>
                <c:pt idx="11">
                  <c:v>27.555110220440881</c:v>
                </c:pt>
                <c:pt idx="12">
                  <c:v>29.344403091898084</c:v>
                </c:pt>
                <c:pt idx="13">
                  <c:v>30.4179788147724</c:v>
                </c:pt>
                <c:pt idx="14">
                  <c:v>32.207271686229603</c:v>
                </c:pt>
                <c:pt idx="15">
                  <c:v>33.996564557686803</c:v>
                </c:pt>
                <c:pt idx="16">
                  <c:v>36.501574577726885</c:v>
                </c:pt>
                <c:pt idx="17">
                  <c:v>42.9430289149728</c:v>
                </c:pt>
                <c:pt idx="18">
                  <c:v>55.110220440881761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F1B-4F66-A90A-7DD438CE6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8719400"/>
        <c:axId val="498717048"/>
      </c:scatterChart>
      <c:valAx>
        <c:axId val="498719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717048"/>
        <c:crosses val="autoZero"/>
        <c:crossBetween val="midCat"/>
      </c:valAx>
      <c:valAx>
        <c:axId val="498717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7194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overlay val="0"/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'5 months healing'!$G$57</c:f>
              <c:strCache>
                <c:ptCount val="1"/>
                <c:pt idx="0">
                  <c:v>Prism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6500397024886577"/>
                  <c:y val="0.2868407011672604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'5 months healing'!$A$84:$A$102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'5 months healing'!$G$84:$G$102</c:f>
              <c:numCache>
                <c:formatCode>General</c:formatCode>
                <c:ptCount val="19"/>
                <c:pt idx="0">
                  <c:v>0</c:v>
                </c:pt>
                <c:pt idx="1">
                  <c:v>8.9464643572860005</c:v>
                </c:pt>
                <c:pt idx="2">
                  <c:v>12.167191525908962</c:v>
                </c:pt>
                <c:pt idx="3">
                  <c:v>12.882908674491841</c:v>
                </c:pt>
                <c:pt idx="4">
                  <c:v>12.167191525908962</c:v>
                </c:pt>
                <c:pt idx="5">
                  <c:v>13.956484397366161</c:v>
                </c:pt>
                <c:pt idx="6">
                  <c:v>15.387918694531921</c:v>
                </c:pt>
                <c:pt idx="7">
                  <c:v>18.60864586315488</c:v>
                </c:pt>
                <c:pt idx="8">
                  <c:v>17.892928714572001</c:v>
                </c:pt>
                <c:pt idx="9">
                  <c:v>18.250787288863442</c:v>
                </c:pt>
                <c:pt idx="10">
                  <c:v>19.324363011737763</c:v>
                </c:pt>
                <c:pt idx="11">
                  <c:v>21.113655883194962</c:v>
                </c:pt>
                <c:pt idx="12">
                  <c:v>13.598625823074721</c:v>
                </c:pt>
                <c:pt idx="13">
                  <c:v>22.902948754652162</c:v>
                </c:pt>
                <c:pt idx="14">
                  <c:v>22.54509018036072</c:v>
                </c:pt>
                <c:pt idx="15">
                  <c:v>25.765817348983681</c:v>
                </c:pt>
                <c:pt idx="16">
                  <c:v>27.197251646149443</c:v>
                </c:pt>
                <c:pt idx="17">
                  <c:v>31.133695963355283</c:v>
                </c:pt>
                <c:pt idx="18">
                  <c:v>44.016604637847124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DB-49DD-9239-123D687D458B}"/>
            </c:ext>
          </c:extLst>
        </c:ser>
        <c:ser>
          <c:idx val="1"/>
          <c:order val="1"/>
          <c:tx>
            <c:strRef>
              <c:f>'5 months healing'!$H$57</c:f>
              <c:strCache>
                <c:ptCount val="1"/>
                <c:pt idx="0">
                  <c:v>Prism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7.3850368541311509E-2"/>
                  <c:y val="0.200621889349904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'5 months healing'!$A$84:$A$102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'5 months healing'!$H$84:$H$102</c:f>
              <c:numCache>
                <c:formatCode>General</c:formatCode>
                <c:ptCount val="19"/>
                <c:pt idx="0">
                  <c:v>0</c:v>
                </c:pt>
                <c:pt idx="1">
                  <c:v>7.1571714858288003</c:v>
                </c:pt>
                <c:pt idx="2">
                  <c:v>13.24076724878328</c:v>
                </c:pt>
                <c:pt idx="3">
                  <c:v>11.80933295161752</c:v>
                </c:pt>
                <c:pt idx="4">
                  <c:v>12.525050100200401</c:v>
                </c:pt>
                <c:pt idx="5">
                  <c:v>12.167191525908962</c:v>
                </c:pt>
                <c:pt idx="6">
                  <c:v>15.387918694531921</c:v>
                </c:pt>
                <c:pt idx="7">
                  <c:v>17.53507014028056</c:v>
                </c:pt>
                <c:pt idx="8">
                  <c:v>16.819352991697681</c:v>
                </c:pt>
                <c:pt idx="9">
                  <c:v>16.819352991697681</c:v>
                </c:pt>
                <c:pt idx="10">
                  <c:v>18.60864586315488</c:v>
                </c:pt>
                <c:pt idx="11">
                  <c:v>20.397938734612083</c:v>
                </c:pt>
                <c:pt idx="12">
                  <c:v>19.324363011737763</c:v>
                </c:pt>
                <c:pt idx="13">
                  <c:v>21.829373031777841</c:v>
                </c:pt>
                <c:pt idx="14">
                  <c:v>21.829373031777841</c:v>
                </c:pt>
                <c:pt idx="15">
                  <c:v>22.187231606069282</c:v>
                </c:pt>
                <c:pt idx="16">
                  <c:v>27.197251646149443</c:v>
                </c:pt>
                <c:pt idx="17">
                  <c:v>28.270827369023763</c:v>
                </c:pt>
                <c:pt idx="18">
                  <c:v>41.1537360435156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8DB-49DD-9239-123D687D458B}"/>
            </c:ext>
          </c:extLst>
        </c:ser>
        <c:ser>
          <c:idx val="2"/>
          <c:order val="2"/>
          <c:tx>
            <c:strRef>
              <c:f>'5 months healing'!$I$57</c:f>
              <c:strCache>
                <c:ptCount val="1"/>
                <c:pt idx="0">
                  <c:v>Prism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5999077199837524"/>
                  <c:y val="7.548788033399640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'5 months healing'!$A$84:$A$102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'5 months healing'!$I$84:$I$102</c:f>
              <c:numCache>
                <c:formatCode>General</c:formatCode>
                <c:ptCount val="19"/>
                <c:pt idx="0">
                  <c:v>0</c:v>
                </c:pt>
                <c:pt idx="1">
                  <c:v>8.588605782994561</c:v>
                </c:pt>
                <c:pt idx="2">
                  <c:v>14.314342971657601</c:v>
                </c:pt>
                <c:pt idx="3">
                  <c:v>11.80933295161752</c:v>
                </c:pt>
                <c:pt idx="4">
                  <c:v>14.314342971657601</c:v>
                </c:pt>
                <c:pt idx="5">
                  <c:v>16.819352991697681</c:v>
                </c:pt>
                <c:pt idx="6">
                  <c:v>17.177211565989122</c:v>
                </c:pt>
                <c:pt idx="7">
                  <c:v>21.113655883194962</c:v>
                </c:pt>
                <c:pt idx="8">
                  <c:v>22.902948754652162</c:v>
                </c:pt>
                <c:pt idx="9">
                  <c:v>22.54509018036072</c:v>
                </c:pt>
                <c:pt idx="10">
                  <c:v>23.618665903235041</c:v>
                </c:pt>
                <c:pt idx="11">
                  <c:v>26.123675923275123</c:v>
                </c:pt>
                <c:pt idx="12">
                  <c:v>26.48153449756656</c:v>
                </c:pt>
                <c:pt idx="13">
                  <c:v>28.628685943315201</c:v>
                </c:pt>
                <c:pt idx="14">
                  <c:v>31.133695963355283</c:v>
                </c:pt>
                <c:pt idx="15">
                  <c:v>31.491554537646721</c:v>
                </c:pt>
                <c:pt idx="16">
                  <c:v>37.575150300601202</c:v>
                </c:pt>
                <c:pt idx="17">
                  <c:v>41.511594617807042</c:v>
                </c:pt>
                <c:pt idx="18">
                  <c:v>56.541654738047527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8DB-49DD-9239-123D687D45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100888"/>
        <c:axId val="385471176"/>
      </c:scatterChart>
      <c:valAx>
        <c:axId val="488100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471176"/>
        <c:crosses val="autoZero"/>
        <c:crossBetween val="midCat"/>
      </c:valAx>
      <c:valAx>
        <c:axId val="385471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100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'5 months healing'!$G$57</c:f>
              <c:strCache>
                <c:ptCount val="1"/>
                <c:pt idx="0">
                  <c:v>Prism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6500397024886577"/>
                  <c:y val="0.2868407011672604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'5 months healing'!$A$110:$A$128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'5 months healing'!$G$110:$G$128</c:f>
              <c:numCache>
                <c:formatCode>General</c:formatCode>
                <c:ptCount val="19"/>
                <c:pt idx="0">
                  <c:v>0</c:v>
                </c:pt>
                <c:pt idx="1">
                  <c:v>10.020040080160321</c:v>
                </c:pt>
                <c:pt idx="2">
                  <c:v>15.74577726882336</c:v>
                </c:pt>
                <c:pt idx="3">
                  <c:v>12.167191525908962</c:v>
                </c:pt>
                <c:pt idx="4">
                  <c:v>13.956484397366161</c:v>
                </c:pt>
                <c:pt idx="5">
                  <c:v>17.53507014028056</c:v>
                </c:pt>
                <c:pt idx="6">
                  <c:v>19.6822215860292</c:v>
                </c:pt>
                <c:pt idx="7">
                  <c:v>22.187231606069282</c:v>
                </c:pt>
                <c:pt idx="8">
                  <c:v>22.902948754652162</c:v>
                </c:pt>
                <c:pt idx="9">
                  <c:v>21.829373031777841</c:v>
                </c:pt>
                <c:pt idx="10">
                  <c:v>22.187231606069282</c:v>
                </c:pt>
                <c:pt idx="11">
                  <c:v>22.902948754652162</c:v>
                </c:pt>
                <c:pt idx="12">
                  <c:v>25.765817348983681</c:v>
                </c:pt>
                <c:pt idx="13">
                  <c:v>27.197251646149443</c:v>
                </c:pt>
                <c:pt idx="14">
                  <c:v>28.270827369023763</c:v>
                </c:pt>
                <c:pt idx="15">
                  <c:v>29.344403091898084</c:v>
                </c:pt>
                <c:pt idx="16">
                  <c:v>36.143716003435443</c:v>
                </c:pt>
                <c:pt idx="17">
                  <c:v>37.575150300601202</c:v>
                </c:pt>
                <c:pt idx="18">
                  <c:v>49.026624677927281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89-4C1C-8A25-987565CF801A}"/>
            </c:ext>
          </c:extLst>
        </c:ser>
        <c:ser>
          <c:idx val="1"/>
          <c:order val="1"/>
          <c:tx>
            <c:strRef>
              <c:f>'5 months healing'!$H$57</c:f>
              <c:strCache>
                <c:ptCount val="1"/>
                <c:pt idx="0">
                  <c:v>Prism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7.3850368541311509E-2"/>
                  <c:y val="0.200621889349904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'5 months healing'!$A$110:$A$128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'5 months healing'!$H$110:$H$128</c:f>
              <c:numCache>
                <c:formatCode>General</c:formatCode>
                <c:ptCount val="19"/>
                <c:pt idx="0">
                  <c:v>0</c:v>
                </c:pt>
                <c:pt idx="1">
                  <c:v>8.9464643572860005</c:v>
                </c:pt>
                <c:pt idx="2">
                  <c:v>12.525050100200401</c:v>
                </c:pt>
                <c:pt idx="3">
                  <c:v>11.093615803034641</c:v>
                </c:pt>
                <c:pt idx="4">
                  <c:v>11.093615803034641</c:v>
                </c:pt>
                <c:pt idx="5">
                  <c:v>11.093615803034641</c:v>
                </c:pt>
                <c:pt idx="6">
                  <c:v>13.598625823074721</c:v>
                </c:pt>
                <c:pt idx="7">
                  <c:v>17.177211565989122</c:v>
                </c:pt>
                <c:pt idx="8">
                  <c:v>17.177211565989122</c:v>
                </c:pt>
                <c:pt idx="9">
                  <c:v>16.103635843114802</c:v>
                </c:pt>
                <c:pt idx="10">
                  <c:v>17.177211565989122</c:v>
                </c:pt>
                <c:pt idx="11">
                  <c:v>19.324363011737763</c:v>
                </c:pt>
                <c:pt idx="12">
                  <c:v>17.892928714572001</c:v>
                </c:pt>
                <c:pt idx="13">
                  <c:v>20.397938734612083</c:v>
                </c:pt>
                <c:pt idx="14">
                  <c:v>20.397938734612083</c:v>
                </c:pt>
                <c:pt idx="15">
                  <c:v>21.113655883194962</c:v>
                </c:pt>
                <c:pt idx="16">
                  <c:v>28.270827369023763</c:v>
                </c:pt>
                <c:pt idx="17">
                  <c:v>27.912968794732322</c:v>
                </c:pt>
                <c:pt idx="18">
                  <c:v>37.21729172630976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789-4C1C-8A25-987565CF801A}"/>
            </c:ext>
          </c:extLst>
        </c:ser>
        <c:ser>
          <c:idx val="2"/>
          <c:order val="2"/>
          <c:tx>
            <c:strRef>
              <c:f>'5 months healing'!$I$57</c:f>
              <c:strCache>
                <c:ptCount val="1"/>
                <c:pt idx="0">
                  <c:v>Prism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5999077199837524"/>
                  <c:y val="7.548788033399640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'5 months healing'!$A$110:$A$128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'5 months healing'!$I$110:$I$128</c:f>
              <c:numCache>
                <c:formatCode>General</c:formatCode>
                <c:ptCount val="19"/>
                <c:pt idx="0">
                  <c:v>0</c:v>
                </c:pt>
                <c:pt idx="1">
                  <c:v>15.387918694531921</c:v>
                </c:pt>
                <c:pt idx="2">
                  <c:v>18.60864586315488</c:v>
                </c:pt>
                <c:pt idx="3">
                  <c:v>14.672201545949042</c:v>
                </c:pt>
                <c:pt idx="4">
                  <c:v>15.030060120240481</c:v>
                </c:pt>
                <c:pt idx="5">
                  <c:v>15.387918694531921</c:v>
                </c:pt>
                <c:pt idx="6">
                  <c:v>16.461494417406239</c:v>
                </c:pt>
                <c:pt idx="7">
                  <c:v>21.829373031777841</c:v>
                </c:pt>
                <c:pt idx="8">
                  <c:v>22.187231606069282</c:v>
                </c:pt>
                <c:pt idx="9">
                  <c:v>19.324363011737763</c:v>
                </c:pt>
                <c:pt idx="10">
                  <c:v>20.755797308903521</c:v>
                </c:pt>
                <c:pt idx="11">
                  <c:v>23.260807328943603</c:v>
                </c:pt>
                <c:pt idx="12">
                  <c:v>21.829373031777841</c:v>
                </c:pt>
                <c:pt idx="13">
                  <c:v>23.618665903235041</c:v>
                </c:pt>
                <c:pt idx="14">
                  <c:v>24.334383051817923</c:v>
                </c:pt>
                <c:pt idx="15">
                  <c:v>26.123675923275123</c:v>
                </c:pt>
                <c:pt idx="16">
                  <c:v>33.638705983395361</c:v>
                </c:pt>
                <c:pt idx="17">
                  <c:v>33.28084740910392</c:v>
                </c:pt>
                <c:pt idx="18">
                  <c:v>39.364443172058401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789-4C1C-8A25-987565CF80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474312"/>
        <c:axId val="385475488"/>
      </c:scatterChart>
      <c:valAx>
        <c:axId val="385474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475488"/>
        <c:crosses val="autoZero"/>
        <c:crossBetween val="midCat"/>
      </c:valAx>
      <c:valAx>
        <c:axId val="385475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474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'5 months healing'!$G$31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6500397024886577"/>
                  <c:y val="0.2868407011672604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'5 months healing'!$A$32:$A$50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'5 months healing'!$G$32:$G$50</c:f>
              <c:numCache>
                <c:formatCode>General</c:formatCode>
                <c:ptCount val="19"/>
                <c:pt idx="0">
                  <c:v>0</c:v>
                </c:pt>
                <c:pt idx="1">
                  <c:v>7.1571714858288003</c:v>
                </c:pt>
                <c:pt idx="2">
                  <c:v>9.6621815058688814</c:v>
                </c:pt>
                <c:pt idx="3">
                  <c:v>3.9364443172058401</c:v>
                </c:pt>
                <c:pt idx="4">
                  <c:v>6.4414543372459203</c:v>
                </c:pt>
                <c:pt idx="5">
                  <c:v>6.4414543372459203</c:v>
                </c:pt>
                <c:pt idx="6">
                  <c:v>7.1571714858288003</c:v>
                </c:pt>
                <c:pt idx="7">
                  <c:v>9.3043229315774401</c:v>
                </c:pt>
                <c:pt idx="8">
                  <c:v>10.37789865445176</c:v>
                </c:pt>
                <c:pt idx="9">
                  <c:v>8.2307472087031197</c:v>
                </c:pt>
                <c:pt idx="10">
                  <c:v>7.8728886344116802</c:v>
                </c:pt>
                <c:pt idx="11">
                  <c:v>0.71571714858288005</c:v>
                </c:pt>
                <c:pt idx="12">
                  <c:v>10.37789865445176</c:v>
                </c:pt>
                <c:pt idx="13">
                  <c:v>10.020040080160321</c:v>
                </c:pt>
                <c:pt idx="14">
                  <c:v>10.37789865445176</c:v>
                </c:pt>
                <c:pt idx="15">
                  <c:v>11.80933295161752</c:v>
                </c:pt>
                <c:pt idx="16">
                  <c:v>11.451474377326081</c:v>
                </c:pt>
                <c:pt idx="17">
                  <c:v>13.598625823074721</c:v>
                </c:pt>
                <c:pt idx="18">
                  <c:v>16.461494417406239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0E-4351-B215-117F0C44F0D0}"/>
            </c:ext>
          </c:extLst>
        </c:ser>
        <c:ser>
          <c:idx val="1"/>
          <c:order val="1"/>
          <c:tx>
            <c:strRef>
              <c:f>'5 months healing'!$H$31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7.3850368541311509E-2"/>
                  <c:y val="0.200621889349904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'5 months healing'!$A$32:$A$50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'5 months healing'!$H$32:$H$51</c:f>
              <c:numCache>
                <c:formatCode>General</c:formatCode>
                <c:ptCount val="20"/>
                <c:pt idx="0">
                  <c:v>0</c:v>
                </c:pt>
                <c:pt idx="1">
                  <c:v>9.3043229315774401</c:v>
                </c:pt>
                <c:pt idx="2">
                  <c:v>11.451474377326081</c:v>
                </c:pt>
                <c:pt idx="3">
                  <c:v>7.8728886344116802</c:v>
                </c:pt>
                <c:pt idx="4">
                  <c:v>7.5150300601202407</c:v>
                </c:pt>
                <c:pt idx="5">
                  <c:v>8.9464643572860005</c:v>
                </c:pt>
                <c:pt idx="6">
                  <c:v>8.2307472087031197</c:v>
                </c:pt>
                <c:pt idx="7">
                  <c:v>12.167191525908962</c:v>
                </c:pt>
                <c:pt idx="8">
                  <c:v>12.167191525908962</c:v>
                </c:pt>
                <c:pt idx="9">
                  <c:v>11.451474377326081</c:v>
                </c:pt>
                <c:pt idx="10">
                  <c:v>8.9464643572860005</c:v>
                </c:pt>
                <c:pt idx="11">
                  <c:v>-1.7892928714572001</c:v>
                </c:pt>
                <c:pt idx="12">
                  <c:v>9.6621815058688814</c:v>
                </c:pt>
                <c:pt idx="13">
                  <c:v>12.167191525908962</c:v>
                </c:pt>
                <c:pt idx="14">
                  <c:v>12.882908674491841</c:v>
                </c:pt>
                <c:pt idx="15">
                  <c:v>13.24076724878328</c:v>
                </c:pt>
                <c:pt idx="16">
                  <c:v>14.314342971657601</c:v>
                </c:pt>
                <c:pt idx="17">
                  <c:v>15.387918694531921</c:v>
                </c:pt>
                <c:pt idx="18">
                  <c:v>18.250787288863442</c:v>
                </c:pt>
                <c:pt idx="19" formatCode="0.0000">
                  <c:v>2.580288603245025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70E-4351-B215-117F0C44F0D0}"/>
            </c:ext>
          </c:extLst>
        </c:ser>
        <c:ser>
          <c:idx val="2"/>
          <c:order val="2"/>
          <c:tx>
            <c:strRef>
              <c:f>'5 months healing'!$I$31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50583209565386977"/>
                  <c:y val="-8.986781713825781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'5 months healing'!$A$32:$A$50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'5 months healing'!$I$32:$I$50</c:f>
              <c:numCache>
                <c:formatCode>General</c:formatCode>
                <c:ptCount val="19"/>
                <c:pt idx="0">
                  <c:v>0</c:v>
                </c:pt>
                <c:pt idx="1">
                  <c:v>7.5150300601202407</c:v>
                </c:pt>
                <c:pt idx="2">
                  <c:v>10.020040080160321</c:v>
                </c:pt>
                <c:pt idx="3">
                  <c:v>4.2943028914972805</c:v>
                </c:pt>
                <c:pt idx="4">
                  <c:v>5.7257371886630404</c:v>
                </c:pt>
                <c:pt idx="5">
                  <c:v>6.0835957629544808</c:v>
                </c:pt>
                <c:pt idx="6">
                  <c:v>6.4414543372459203</c:v>
                </c:pt>
                <c:pt idx="7">
                  <c:v>8.588605782994561</c:v>
                </c:pt>
                <c:pt idx="8">
                  <c:v>10.020040080160321</c:v>
                </c:pt>
                <c:pt idx="9">
                  <c:v>4.2943028914972805</c:v>
                </c:pt>
                <c:pt idx="10">
                  <c:v>6.7993129115373607</c:v>
                </c:pt>
                <c:pt idx="11">
                  <c:v>-8.9464643572860005</c:v>
                </c:pt>
                <c:pt idx="12">
                  <c:v>8.9464643572860005</c:v>
                </c:pt>
                <c:pt idx="13">
                  <c:v>8.2307472087031197</c:v>
                </c:pt>
                <c:pt idx="14">
                  <c:v>7.5150300601202407</c:v>
                </c:pt>
                <c:pt idx="15">
                  <c:v>10.37789865445176</c:v>
                </c:pt>
                <c:pt idx="16">
                  <c:v>11.80933295161752</c:v>
                </c:pt>
                <c:pt idx="17">
                  <c:v>13.24076724878328</c:v>
                </c:pt>
                <c:pt idx="18">
                  <c:v>12.882908674491841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70E-4351-B215-117F0C44F0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470392"/>
        <c:axId val="385470784"/>
      </c:scatterChart>
      <c:valAx>
        <c:axId val="385470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470784"/>
        <c:crosses val="autoZero"/>
        <c:crossBetween val="midCat"/>
      </c:valAx>
      <c:valAx>
        <c:axId val="38547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470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'10 months'!$G$57</c:f>
              <c:strCache>
                <c:ptCount val="1"/>
                <c:pt idx="0">
                  <c:v>Prism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6500397024886577"/>
                  <c:y val="0.2868407011672604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'10 months'!$A$58:$A$76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'10 months'!$G$58:$G$76</c:f>
              <c:numCache>
                <c:formatCode>General</c:formatCode>
                <c:ptCount val="19"/>
                <c:pt idx="0">
                  <c:v>0</c:v>
                </c:pt>
                <c:pt idx="1">
                  <c:v>9.6621815058688814</c:v>
                </c:pt>
                <c:pt idx="2">
                  <c:v>9.6621815058688814</c:v>
                </c:pt>
                <c:pt idx="3">
                  <c:v>9.3043229315774401</c:v>
                </c:pt>
                <c:pt idx="4">
                  <c:v>12.525050100200401</c:v>
                </c:pt>
                <c:pt idx="5">
                  <c:v>12.525050100200401</c:v>
                </c:pt>
                <c:pt idx="6">
                  <c:v>11.451474377326081</c:v>
                </c:pt>
                <c:pt idx="7">
                  <c:v>12.882908674491841</c:v>
                </c:pt>
                <c:pt idx="8">
                  <c:v>12.167191525908962</c:v>
                </c:pt>
                <c:pt idx="9">
                  <c:v>11.093615803034641</c:v>
                </c:pt>
                <c:pt idx="10">
                  <c:v>11.093615803034641</c:v>
                </c:pt>
                <c:pt idx="11">
                  <c:v>10.7357572287432</c:v>
                </c:pt>
                <c:pt idx="12">
                  <c:v>10.7357572287432</c:v>
                </c:pt>
                <c:pt idx="13">
                  <c:v>11.451474377326081</c:v>
                </c:pt>
                <c:pt idx="14">
                  <c:v>12.882908674491841</c:v>
                </c:pt>
                <c:pt idx="15">
                  <c:v>13.956484397366161</c:v>
                </c:pt>
                <c:pt idx="16">
                  <c:v>14.314342971657601</c:v>
                </c:pt>
                <c:pt idx="17">
                  <c:v>14.314342971657601</c:v>
                </c:pt>
                <c:pt idx="18">
                  <c:v>17.53507014028056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317-46A1-8840-C699E8E2CD13}"/>
            </c:ext>
          </c:extLst>
        </c:ser>
        <c:ser>
          <c:idx val="1"/>
          <c:order val="1"/>
          <c:tx>
            <c:strRef>
              <c:f>'10 months'!$H$57</c:f>
              <c:strCache>
                <c:ptCount val="1"/>
                <c:pt idx="0">
                  <c:v>Prism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7.3850368541311509E-2"/>
                  <c:y val="0.200621889349904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'10 months'!$A$58:$A$76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'10 months'!$H$58:$H$76</c:f>
              <c:numCache>
                <c:formatCode>General</c:formatCode>
                <c:ptCount val="19"/>
                <c:pt idx="0">
                  <c:v>0</c:v>
                </c:pt>
                <c:pt idx="1">
                  <c:v>8.588605782994561</c:v>
                </c:pt>
                <c:pt idx="2">
                  <c:v>9.6621815058688814</c:v>
                </c:pt>
                <c:pt idx="3">
                  <c:v>10.020040080160321</c:v>
                </c:pt>
                <c:pt idx="4">
                  <c:v>11.093615803034641</c:v>
                </c:pt>
                <c:pt idx="5">
                  <c:v>13.24076724878328</c:v>
                </c:pt>
                <c:pt idx="6">
                  <c:v>12.167191525908962</c:v>
                </c:pt>
                <c:pt idx="7">
                  <c:v>13.24076724878328</c:v>
                </c:pt>
                <c:pt idx="8">
                  <c:v>11.451474377326081</c:v>
                </c:pt>
                <c:pt idx="9">
                  <c:v>13.956484397366161</c:v>
                </c:pt>
                <c:pt idx="10">
                  <c:v>12.167191525908962</c:v>
                </c:pt>
                <c:pt idx="11">
                  <c:v>13.956484397366161</c:v>
                </c:pt>
                <c:pt idx="12">
                  <c:v>11.80933295161752</c:v>
                </c:pt>
                <c:pt idx="13">
                  <c:v>13.598625823074721</c:v>
                </c:pt>
                <c:pt idx="14">
                  <c:v>16.103635843114802</c:v>
                </c:pt>
                <c:pt idx="15">
                  <c:v>15.74577726882336</c:v>
                </c:pt>
                <c:pt idx="16">
                  <c:v>15.387918694531921</c:v>
                </c:pt>
                <c:pt idx="17">
                  <c:v>16.461494417406239</c:v>
                </c:pt>
                <c:pt idx="18">
                  <c:v>21.4715144574864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317-46A1-8840-C699E8E2CD13}"/>
            </c:ext>
          </c:extLst>
        </c:ser>
        <c:ser>
          <c:idx val="2"/>
          <c:order val="2"/>
          <c:tx>
            <c:strRef>
              <c:f>'10 months'!$I$57</c:f>
              <c:strCache>
                <c:ptCount val="1"/>
                <c:pt idx="0">
                  <c:v>Prism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50129572359420682"/>
                  <c:y val="-3.544706622899766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'10 months'!$A$58:$A$76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'10 months'!$I$58:$I$76</c:f>
              <c:numCache>
                <c:formatCode>General</c:formatCode>
                <c:ptCount val="19"/>
                <c:pt idx="0">
                  <c:v>0</c:v>
                </c:pt>
                <c:pt idx="1">
                  <c:v>12.525050100200401</c:v>
                </c:pt>
                <c:pt idx="2">
                  <c:v>10.020040080160321</c:v>
                </c:pt>
                <c:pt idx="3">
                  <c:v>11.451474377326081</c:v>
                </c:pt>
                <c:pt idx="4">
                  <c:v>15.74577726882336</c:v>
                </c:pt>
                <c:pt idx="5">
                  <c:v>15.387918694531921</c:v>
                </c:pt>
                <c:pt idx="6">
                  <c:v>13.24076724878328</c:v>
                </c:pt>
                <c:pt idx="7">
                  <c:v>15.387918694531921</c:v>
                </c:pt>
                <c:pt idx="8">
                  <c:v>12.882908674491841</c:v>
                </c:pt>
                <c:pt idx="9">
                  <c:v>14.314342971657601</c:v>
                </c:pt>
                <c:pt idx="10">
                  <c:v>13.598625823074721</c:v>
                </c:pt>
                <c:pt idx="11">
                  <c:v>14.314342971657601</c:v>
                </c:pt>
                <c:pt idx="12">
                  <c:v>14.314342971657601</c:v>
                </c:pt>
                <c:pt idx="13">
                  <c:v>14.314342971657601</c:v>
                </c:pt>
                <c:pt idx="14">
                  <c:v>16.103635843114802</c:v>
                </c:pt>
                <c:pt idx="15">
                  <c:v>16.819352991697681</c:v>
                </c:pt>
                <c:pt idx="16">
                  <c:v>16.461494417406239</c:v>
                </c:pt>
                <c:pt idx="17">
                  <c:v>18.250787288863442</c:v>
                </c:pt>
                <c:pt idx="18">
                  <c:v>24.334383051817923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D317-46A1-8840-C699E8E2CD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100496"/>
        <c:axId val="488102064"/>
      </c:scatterChart>
      <c:valAx>
        <c:axId val="488100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102064"/>
        <c:crosses val="autoZero"/>
        <c:crossBetween val="midCat"/>
      </c:valAx>
      <c:valAx>
        <c:axId val="488102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100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'10 months'!$G$57</c:f>
              <c:strCache>
                <c:ptCount val="1"/>
                <c:pt idx="0">
                  <c:v>Prism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6500397024886577"/>
                  <c:y val="0.2868407011672604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'10 months'!$A$84:$A$102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'10 months'!$G$84:$G$102</c:f>
              <c:numCache>
                <c:formatCode>General</c:formatCode>
                <c:ptCount val="19"/>
                <c:pt idx="0">
                  <c:v>0</c:v>
                </c:pt>
                <c:pt idx="1">
                  <c:v>13.598625823074721</c:v>
                </c:pt>
                <c:pt idx="2">
                  <c:v>12.882908674491841</c:v>
                </c:pt>
                <c:pt idx="3">
                  <c:v>12.882908674491841</c:v>
                </c:pt>
                <c:pt idx="4">
                  <c:v>20.040080160320642</c:v>
                </c:pt>
                <c:pt idx="5">
                  <c:v>15.74577726882336</c:v>
                </c:pt>
                <c:pt idx="6">
                  <c:v>15.387918694531921</c:v>
                </c:pt>
                <c:pt idx="7">
                  <c:v>18.966504437446321</c:v>
                </c:pt>
                <c:pt idx="8">
                  <c:v>16.103635843114802</c:v>
                </c:pt>
                <c:pt idx="9">
                  <c:v>15.74577726882336</c:v>
                </c:pt>
                <c:pt idx="10">
                  <c:v>16.819352991697681</c:v>
                </c:pt>
                <c:pt idx="11">
                  <c:v>17.177211565989122</c:v>
                </c:pt>
                <c:pt idx="12">
                  <c:v>18.250787288863442</c:v>
                </c:pt>
                <c:pt idx="13">
                  <c:v>17.53507014028056</c:v>
                </c:pt>
                <c:pt idx="14">
                  <c:v>19.6822215860292</c:v>
                </c:pt>
                <c:pt idx="15">
                  <c:v>22.187231606069282</c:v>
                </c:pt>
                <c:pt idx="16">
                  <c:v>24.334383051817923</c:v>
                </c:pt>
                <c:pt idx="17">
                  <c:v>20.755797308903521</c:v>
                </c:pt>
                <c:pt idx="18">
                  <c:v>27.555110220440881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A2F-4319-A597-9392318DF1F7}"/>
            </c:ext>
          </c:extLst>
        </c:ser>
        <c:ser>
          <c:idx val="1"/>
          <c:order val="1"/>
          <c:tx>
            <c:strRef>
              <c:f>'10 months'!$H$57</c:f>
              <c:strCache>
                <c:ptCount val="1"/>
                <c:pt idx="0">
                  <c:v>Prism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7.3850368541311509E-2"/>
                  <c:y val="0.200621889349904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'10 months'!$A$84:$A$102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'10 months'!$H$84:$H$102</c:f>
              <c:numCache>
                <c:formatCode>General</c:formatCode>
                <c:ptCount val="19"/>
                <c:pt idx="0">
                  <c:v>0</c:v>
                </c:pt>
                <c:pt idx="1">
                  <c:v>15.387918694531921</c:v>
                </c:pt>
                <c:pt idx="2">
                  <c:v>15.030060120240481</c:v>
                </c:pt>
                <c:pt idx="3">
                  <c:v>14.314342971657601</c:v>
                </c:pt>
                <c:pt idx="4">
                  <c:v>15.74577726882336</c:v>
                </c:pt>
                <c:pt idx="5">
                  <c:v>18.60864586315488</c:v>
                </c:pt>
                <c:pt idx="6">
                  <c:v>16.461494417406239</c:v>
                </c:pt>
                <c:pt idx="7">
                  <c:v>20.040080160320642</c:v>
                </c:pt>
                <c:pt idx="8">
                  <c:v>16.461494417406239</c:v>
                </c:pt>
                <c:pt idx="9">
                  <c:v>18.966504437446321</c:v>
                </c:pt>
                <c:pt idx="10">
                  <c:v>18.250787288863442</c:v>
                </c:pt>
                <c:pt idx="11">
                  <c:v>18.60864586315488</c:v>
                </c:pt>
                <c:pt idx="12">
                  <c:v>18.966504437446321</c:v>
                </c:pt>
                <c:pt idx="13">
                  <c:v>20.040080160320642</c:v>
                </c:pt>
                <c:pt idx="14">
                  <c:v>22.187231606069282</c:v>
                </c:pt>
                <c:pt idx="15">
                  <c:v>22.187231606069282</c:v>
                </c:pt>
                <c:pt idx="16">
                  <c:v>26.48153449756656</c:v>
                </c:pt>
                <c:pt idx="17">
                  <c:v>23.260807328943603</c:v>
                </c:pt>
                <c:pt idx="18">
                  <c:v>27.912968794732322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A2F-4319-A597-9392318DF1F7}"/>
            </c:ext>
          </c:extLst>
        </c:ser>
        <c:ser>
          <c:idx val="2"/>
          <c:order val="2"/>
          <c:tx>
            <c:strRef>
              <c:f>'10 months'!$I$57</c:f>
              <c:strCache>
                <c:ptCount val="1"/>
                <c:pt idx="0">
                  <c:v>Prism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5999077199837524"/>
                  <c:y val="7.548788033399640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'10 months'!$A$84:$A$102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'10 months'!$I$84:$I$102</c:f>
              <c:numCache>
                <c:formatCode>General</c:formatCode>
                <c:ptCount val="19"/>
                <c:pt idx="0">
                  <c:v>0</c:v>
                </c:pt>
                <c:pt idx="1">
                  <c:v>13.598625823074721</c:v>
                </c:pt>
                <c:pt idx="2">
                  <c:v>13.24076724878328</c:v>
                </c:pt>
                <c:pt idx="3">
                  <c:v>18.60864586315488</c:v>
                </c:pt>
                <c:pt idx="4">
                  <c:v>15.74577726882336</c:v>
                </c:pt>
                <c:pt idx="5">
                  <c:v>18.60864586315488</c:v>
                </c:pt>
                <c:pt idx="6">
                  <c:v>18.60864586315488</c:v>
                </c:pt>
                <c:pt idx="7">
                  <c:v>21.113655883194962</c:v>
                </c:pt>
                <c:pt idx="8">
                  <c:v>20.755797308903521</c:v>
                </c:pt>
                <c:pt idx="9">
                  <c:v>20.755797308903521</c:v>
                </c:pt>
                <c:pt idx="10">
                  <c:v>20.755797308903521</c:v>
                </c:pt>
                <c:pt idx="11">
                  <c:v>22.187231606069282</c:v>
                </c:pt>
                <c:pt idx="12">
                  <c:v>22.187231606069282</c:v>
                </c:pt>
                <c:pt idx="13">
                  <c:v>24.692241626109361</c:v>
                </c:pt>
                <c:pt idx="14">
                  <c:v>25.40795877469224</c:v>
                </c:pt>
                <c:pt idx="15">
                  <c:v>26.123675923275123</c:v>
                </c:pt>
                <c:pt idx="16">
                  <c:v>27.197251646149443</c:v>
                </c:pt>
                <c:pt idx="17">
                  <c:v>26.839393071858002</c:v>
                </c:pt>
                <c:pt idx="18">
                  <c:v>37.933008874892643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9A2F-4319-A597-9392318DF1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100888"/>
        <c:axId val="385471176"/>
      </c:scatterChart>
      <c:valAx>
        <c:axId val="488100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471176"/>
        <c:crosses val="autoZero"/>
        <c:crossBetween val="midCat"/>
      </c:valAx>
      <c:valAx>
        <c:axId val="385471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100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9830082504820343E-2"/>
          <c:y val="4.2756008871948352E-2"/>
          <c:w val="0.91034057081133912"/>
          <c:h val="0.86707441473695868"/>
        </c:manualLayout>
      </c:layout>
      <c:scatterChart>
        <c:scatterStyle val="lineMarker"/>
        <c:varyColors val="0"/>
        <c:ser>
          <c:idx val="0"/>
          <c:order val="0"/>
          <c:tx>
            <c:strRef>
              <c:f>'10 months'!$G$57</c:f>
              <c:strCache>
                <c:ptCount val="1"/>
                <c:pt idx="0">
                  <c:v>Prism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6500397024886577"/>
                  <c:y val="0.2868407011672604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'10 months'!$A$110:$A$128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'10 months'!$G$110:$G$128</c:f>
              <c:numCache>
                <c:formatCode>General</c:formatCode>
                <c:ptCount val="19"/>
                <c:pt idx="0">
                  <c:v>0</c:v>
                </c:pt>
                <c:pt idx="1">
                  <c:v>15.387918694531921</c:v>
                </c:pt>
                <c:pt idx="2">
                  <c:v>13.956484397366161</c:v>
                </c:pt>
                <c:pt idx="3">
                  <c:v>14.314342971657601</c:v>
                </c:pt>
                <c:pt idx="4">
                  <c:v>16.103635843114802</c:v>
                </c:pt>
                <c:pt idx="5">
                  <c:v>18.60864586315488</c:v>
                </c:pt>
                <c:pt idx="6">
                  <c:v>16.461494417406239</c:v>
                </c:pt>
                <c:pt idx="7">
                  <c:v>19.324363011737763</c:v>
                </c:pt>
                <c:pt idx="8">
                  <c:v>16.461494417406239</c:v>
                </c:pt>
                <c:pt idx="9">
                  <c:v>18.250787288863442</c:v>
                </c:pt>
                <c:pt idx="10">
                  <c:v>19.324363011737763</c:v>
                </c:pt>
                <c:pt idx="11">
                  <c:v>22.54509018036072</c:v>
                </c:pt>
                <c:pt idx="12">
                  <c:v>20.040080160320642</c:v>
                </c:pt>
                <c:pt idx="13">
                  <c:v>21.113655883194962</c:v>
                </c:pt>
                <c:pt idx="14">
                  <c:v>22.54509018036072</c:v>
                </c:pt>
                <c:pt idx="15">
                  <c:v>26.48153449756656</c:v>
                </c:pt>
                <c:pt idx="16">
                  <c:v>25.765817348983681</c:v>
                </c:pt>
                <c:pt idx="17">
                  <c:v>27.197251646149443</c:v>
                </c:pt>
                <c:pt idx="18">
                  <c:v>31.849413111938162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90E-4168-9146-1EBD4A031D59}"/>
            </c:ext>
          </c:extLst>
        </c:ser>
        <c:ser>
          <c:idx val="1"/>
          <c:order val="1"/>
          <c:tx>
            <c:strRef>
              <c:f>'10 months'!$H$57</c:f>
              <c:strCache>
                <c:ptCount val="1"/>
                <c:pt idx="0">
                  <c:v>Prism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7.3850368541311509E-2"/>
                  <c:y val="0.200621889349904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'10 months'!$A$110:$A$128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'10 months'!$H$110:$H$128</c:f>
              <c:numCache>
                <c:formatCode>General</c:formatCode>
                <c:ptCount val="19"/>
                <c:pt idx="0">
                  <c:v>0</c:v>
                </c:pt>
                <c:pt idx="1">
                  <c:v>13.598625823074721</c:v>
                </c:pt>
                <c:pt idx="2">
                  <c:v>12.167191525908962</c:v>
                </c:pt>
                <c:pt idx="3">
                  <c:v>14.672201545949042</c:v>
                </c:pt>
                <c:pt idx="4">
                  <c:v>15.387918694531921</c:v>
                </c:pt>
                <c:pt idx="5">
                  <c:v>16.819352991697681</c:v>
                </c:pt>
                <c:pt idx="6">
                  <c:v>14.672201545949042</c:v>
                </c:pt>
                <c:pt idx="7">
                  <c:v>15.387918694531921</c:v>
                </c:pt>
                <c:pt idx="8">
                  <c:v>14.672201545949042</c:v>
                </c:pt>
                <c:pt idx="9">
                  <c:v>16.819352991697681</c:v>
                </c:pt>
                <c:pt idx="10">
                  <c:v>16.819352991697681</c:v>
                </c:pt>
                <c:pt idx="11">
                  <c:v>16.103635843114802</c:v>
                </c:pt>
                <c:pt idx="12">
                  <c:v>18.250787288863442</c:v>
                </c:pt>
                <c:pt idx="13">
                  <c:v>17.177211565989122</c:v>
                </c:pt>
                <c:pt idx="14">
                  <c:v>20.040080160320642</c:v>
                </c:pt>
                <c:pt idx="15">
                  <c:v>21.4715144574864</c:v>
                </c:pt>
                <c:pt idx="16">
                  <c:v>24.334383051817923</c:v>
                </c:pt>
                <c:pt idx="17">
                  <c:v>19.6822215860292</c:v>
                </c:pt>
                <c:pt idx="18">
                  <c:v>23.618665903235041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90E-4168-9146-1EBD4A031D59}"/>
            </c:ext>
          </c:extLst>
        </c:ser>
        <c:ser>
          <c:idx val="2"/>
          <c:order val="2"/>
          <c:tx>
            <c:strRef>
              <c:f>'10 months'!$I$57</c:f>
              <c:strCache>
                <c:ptCount val="1"/>
                <c:pt idx="0">
                  <c:v>Prism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5999077199837524"/>
                  <c:y val="7.548788033399640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'10 months'!$A$110:$A$128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'10 months'!$I$110:$I$128</c:f>
              <c:numCache>
                <c:formatCode>General</c:formatCode>
                <c:ptCount val="19"/>
                <c:pt idx="0">
                  <c:v>0</c:v>
                </c:pt>
                <c:pt idx="1">
                  <c:v>17.177211565989122</c:v>
                </c:pt>
                <c:pt idx="2">
                  <c:v>17.53507014028056</c:v>
                </c:pt>
                <c:pt idx="3">
                  <c:v>16.461494417406239</c:v>
                </c:pt>
                <c:pt idx="4">
                  <c:v>21.4715144574864</c:v>
                </c:pt>
                <c:pt idx="5">
                  <c:v>21.113655883194962</c:v>
                </c:pt>
                <c:pt idx="6">
                  <c:v>19.324363011737763</c:v>
                </c:pt>
                <c:pt idx="7">
                  <c:v>18.966504437446321</c:v>
                </c:pt>
                <c:pt idx="8">
                  <c:v>18.966504437446321</c:v>
                </c:pt>
                <c:pt idx="9">
                  <c:v>20.040080160320642</c:v>
                </c:pt>
                <c:pt idx="10">
                  <c:v>21.113655883194962</c:v>
                </c:pt>
                <c:pt idx="11">
                  <c:v>21.113655883194962</c:v>
                </c:pt>
                <c:pt idx="12">
                  <c:v>21.113655883194962</c:v>
                </c:pt>
                <c:pt idx="13">
                  <c:v>21.829373031777841</c:v>
                </c:pt>
                <c:pt idx="14">
                  <c:v>23.976524477526482</c:v>
                </c:pt>
                <c:pt idx="15">
                  <c:v>25.765817348983681</c:v>
                </c:pt>
                <c:pt idx="16">
                  <c:v>30.060120240480963</c:v>
                </c:pt>
                <c:pt idx="17">
                  <c:v>25.765817348983681</c:v>
                </c:pt>
                <c:pt idx="18">
                  <c:v>32.922988834812479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90E-4168-9146-1EBD4A031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474312"/>
        <c:axId val="385475488"/>
      </c:scatterChart>
      <c:valAx>
        <c:axId val="385474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475488"/>
        <c:crosses val="autoZero"/>
        <c:crossBetween val="midCat"/>
      </c:valAx>
      <c:valAx>
        <c:axId val="385475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474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'10 months'!$G$31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6500397024886577"/>
                  <c:y val="0.2868407011672604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'10 months'!$A$32:$A$50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'10 months'!$G$32:$G$50</c:f>
              <c:numCache>
                <c:formatCode>General</c:formatCode>
                <c:ptCount val="19"/>
                <c:pt idx="0">
                  <c:v>0</c:v>
                </c:pt>
                <c:pt idx="1">
                  <c:v>8.588605782994561</c:v>
                </c:pt>
                <c:pt idx="2">
                  <c:v>7.5150300601202407</c:v>
                </c:pt>
                <c:pt idx="3">
                  <c:v>6.7993129115373607</c:v>
                </c:pt>
                <c:pt idx="4">
                  <c:v>12.167191525908962</c:v>
                </c:pt>
                <c:pt idx="5">
                  <c:v>10.020040080160321</c:v>
                </c:pt>
                <c:pt idx="6">
                  <c:v>10.7357572287432</c:v>
                </c:pt>
                <c:pt idx="7">
                  <c:v>11.093615803034641</c:v>
                </c:pt>
                <c:pt idx="8">
                  <c:v>8.588605782994561</c:v>
                </c:pt>
                <c:pt idx="9">
                  <c:v>10.7357572287432</c:v>
                </c:pt>
                <c:pt idx="10">
                  <c:v>10.37789865445176</c:v>
                </c:pt>
                <c:pt idx="11">
                  <c:v>10.37789865445176</c:v>
                </c:pt>
                <c:pt idx="12">
                  <c:v>10.7357572287432</c:v>
                </c:pt>
                <c:pt idx="13">
                  <c:v>11.093615803034641</c:v>
                </c:pt>
                <c:pt idx="14">
                  <c:v>11.80933295161752</c:v>
                </c:pt>
                <c:pt idx="15">
                  <c:v>12.882908674491841</c:v>
                </c:pt>
                <c:pt idx="16">
                  <c:v>15.030060120240481</c:v>
                </c:pt>
                <c:pt idx="17">
                  <c:v>12.882908674491841</c:v>
                </c:pt>
                <c:pt idx="18">
                  <c:v>16.461494417406239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118-4DDA-8670-F21AFAC0F087}"/>
            </c:ext>
          </c:extLst>
        </c:ser>
        <c:ser>
          <c:idx val="1"/>
          <c:order val="1"/>
          <c:tx>
            <c:strRef>
              <c:f>'10 months'!$H$31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7.3850368541311509E-2"/>
                  <c:y val="0.200621889349904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'10 months'!$A$32:$A$50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'10 months'!$H$32:$H$50</c:f>
              <c:numCache>
                <c:formatCode>General</c:formatCode>
                <c:ptCount val="19"/>
                <c:pt idx="0">
                  <c:v>0</c:v>
                </c:pt>
                <c:pt idx="1">
                  <c:v>13.956484397366161</c:v>
                </c:pt>
                <c:pt idx="2">
                  <c:v>10.37789865445176</c:v>
                </c:pt>
                <c:pt idx="3">
                  <c:v>11.80933295161752</c:v>
                </c:pt>
                <c:pt idx="4">
                  <c:v>17.177211565989122</c:v>
                </c:pt>
                <c:pt idx="5">
                  <c:v>12.525050100200401</c:v>
                </c:pt>
                <c:pt idx="6">
                  <c:v>14.314342971657601</c:v>
                </c:pt>
                <c:pt idx="7">
                  <c:v>15.387918694531921</c:v>
                </c:pt>
                <c:pt idx="8">
                  <c:v>15.030060120240481</c:v>
                </c:pt>
                <c:pt idx="9">
                  <c:v>12.525050100200401</c:v>
                </c:pt>
                <c:pt idx="10">
                  <c:v>13.598625823074721</c:v>
                </c:pt>
                <c:pt idx="11">
                  <c:v>13.956484397366161</c:v>
                </c:pt>
                <c:pt idx="12">
                  <c:v>13.24076724878328</c:v>
                </c:pt>
                <c:pt idx="13">
                  <c:v>12.882908674491841</c:v>
                </c:pt>
                <c:pt idx="14">
                  <c:v>16.103635843114802</c:v>
                </c:pt>
                <c:pt idx="15">
                  <c:v>15.74577726882336</c:v>
                </c:pt>
                <c:pt idx="16">
                  <c:v>17.53507014028056</c:v>
                </c:pt>
                <c:pt idx="17">
                  <c:v>16.103635843114802</c:v>
                </c:pt>
                <c:pt idx="18">
                  <c:v>19.6822215860292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118-4DDA-8670-F21AFAC0F087}"/>
            </c:ext>
          </c:extLst>
        </c:ser>
        <c:ser>
          <c:idx val="2"/>
          <c:order val="2"/>
          <c:tx>
            <c:strRef>
              <c:f>'10 months'!$I$31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50583209565386977"/>
                  <c:y val="-8.986781713825781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'10 months'!$A$32:$A$50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'10 months'!$I$32:$I$50</c:f>
              <c:numCache>
                <c:formatCode>General</c:formatCode>
                <c:ptCount val="19"/>
                <c:pt idx="0">
                  <c:v>0</c:v>
                </c:pt>
                <c:pt idx="1">
                  <c:v>11.451474377326081</c:v>
                </c:pt>
                <c:pt idx="2">
                  <c:v>7.8728886344116802</c:v>
                </c:pt>
                <c:pt idx="3">
                  <c:v>9.6621815058688814</c:v>
                </c:pt>
                <c:pt idx="4">
                  <c:v>15.030060120240481</c:v>
                </c:pt>
                <c:pt idx="5">
                  <c:v>11.093615803034641</c:v>
                </c:pt>
                <c:pt idx="6">
                  <c:v>9.3043229315774401</c:v>
                </c:pt>
                <c:pt idx="7">
                  <c:v>12.882908674491841</c:v>
                </c:pt>
                <c:pt idx="8">
                  <c:v>10.37789865445176</c:v>
                </c:pt>
                <c:pt idx="9">
                  <c:v>12.525050100200401</c:v>
                </c:pt>
                <c:pt idx="10">
                  <c:v>11.451474377326081</c:v>
                </c:pt>
                <c:pt idx="11">
                  <c:v>12.525050100200401</c:v>
                </c:pt>
                <c:pt idx="12">
                  <c:v>12.882908674491841</c:v>
                </c:pt>
                <c:pt idx="13">
                  <c:v>11.80933295161752</c:v>
                </c:pt>
                <c:pt idx="14">
                  <c:v>15.030060120240481</c:v>
                </c:pt>
                <c:pt idx="15">
                  <c:v>12.882908674491841</c:v>
                </c:pt>
                <c:pt idx="16">
                  <c:v>16.819352991697681</c:v>
                </c:pt>
                <c:pt idx="17">
                  <c:v>14.314342971657601</c:v>
                </c:pt>
                <c:pt idx="18">
                  <c:v>17.53507014028056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E118-4DDA-8670-F21AFAC0F0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470392"/>
        <c:axId val="385470784"/>
      </c:scatterChart>
      <c:valAx>
        <c:axId val="385470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470784"/>
        <c:crosses val="autoZero"/>
        <c:crossBetween val="midCat"/>
      </c:valAx>
      <c:valAx>
        <c:axId val="38547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470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'Cracking day'!$G$54</c:f>
              <c:strCache>
                <c:ptCount val="1"/>
                <c:pt idx="0">
                  <c:v>Prism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4.1029197065046444E-2"/>
                  <c:y val="0.2342207302312437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'Cracking day'!$A$81:$A$99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'Cracking day'!$G$81:$G$99</c:f>
              <c:numCache>
                <c:formatCode>General</c:formatCode>
                <c:ptCount val="19"/>
                <c:pt idx="0">
                  <c:v>0</c:v>
                </c:pt>
                <c:pt idx="1">
                  <c:v>6.7993129115373607</c:v>
                </c:pt>
                <c:pt idx="2">
                  <c:v>7.8728886344116802</c:v>
                </c:pt>
                <c:pt idx="3">
                  <c:v>10.37789865445176</c:v>
                </c:pt>
                <c:pt idx="4">
                  <c:v>13.598625823074721</c:v>
                </c:pt>
                <c:pt idx="5">
                  <c:v>17.53507014028056</c:v>
                </c:pt>
                <c:pt idx="6">
                  <c:v>19.6822215860292</c:v>
                </c:pt>
                <c:pt idx="7">
                  <c:v>22.902948754652162</c:v>
                </c:pt>
                <c:pt idx="8">
                  <c:v>26.123675923275123</c:v>
                </c:pt>
                <c:pt idx="9">
                  <c:v>29.344403091898084</c:v>
                </c:pt>
                <c:pt idx="10">
                  <c:v>32.207271686229603</c:v>
                </c:pt>
                <c:pt idx="11">
                  <c:v>35.07014028056112</c:v>
                </c:pt>
                <c:pt idx="12">
                  <c:v>39.00658459776696</c:v>
                </c:pt>
                <c:pt idx="13">
                  <c:v>42.227311766389924</c:v>
                </c:pt>
                <c:pt idx="14">
                  <c:v>44.553392499284286</c:v>
                </c:pt>
                <c:pt idx="15">
                  <c:v>46.87947323217864</c:v>
                </c:pt>
                <c:pt idx="16">
                  <c:v>49.742341826510163</c:v>
                </c:pt>
                <c:pt idx="17">
                  <c:v>63.698826223876324</c:v>
                </c:pt>
                <c:pt idx="18">
                  <c:v>86.959633552819923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4B-4937-8780-37F291602331}"/>
            </c:ext>
          </c:extLst>
        </c:ser>
        <c:ser>
          <c:idx val="1"/>
          <c:order val="1"/>
          <c:tx>
            <c:strRef>
              <c:f>'Cracking day'!$H$54</c:f>
              <c:strCache>
                <c:ptCount val="1"/>
                <c:pt idx="0">
                  <c:v>Prism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7.8872525573626909E-2"/>
                  <c:y val="-2.8026980997974795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day'!$A$81:$A$99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'Cracking day'!$H$81:$H$99</c:f>
              <c:numCache>
                <c:formatCode>General</c:formatCode>
                <c:ptCount val="19"/>
                <c:pt idx="0">
                  <c:v>0</c:v>
                </c:pt>
                <c:pt idx="1">
                  <c:v>6.0835957629544808</c:v>
                </c:pt>
                <c:pt idx="2">
                  <c:v>8.9464643572860005</c:v>
                </c:pt>
                <c:pt idx="3">
                  <c:v>11.093615803034641</c:v>
                </c:pt>
                <c:pt idx="4">
                  <c:v>15.030060120240481</c:v>
                </c:pt>
                <c:pt idx="5">
                  <c:v>18.60864586315488</c:v>
                </c:pt>
                <c:pt idx="6">
                  <c:v>19.6822215860292</c:v>
                </c:pt>
                <c:pt idx="7">
                  <c:v>22.902948754652162</c:v>
                </c:pt>
                <c:pt idx="8">
                  <c:v>25.765817348983681</c:v>
                </c:pt>
                <c:pt idx="9">
                  <c:v>31.491554537646721</c:v>
                </c:pt>
                <c:pt idx="10">
                  <c:v>33.28084740910392</c:v>
                </c:pt>
                <c:pt idx="11">
                  <c:v>37.933008874892643</c:v>
                </c:pt>
                <c:pt idx="12">
                  <c:v>42.227311766389924</c:v>
                </c:pt>
                <c:pt idx="13">
                  <c:v>47.237331806470081</c:v>
                </c:pt>
                <c:pt idx="14">
                  <c:v>50.81591754938448</c:v>
                </c:pt>
                <c:pt idx="15">
                  <c:v>54.394503292298886</c:v>
                </c:pt>
                <c:pt idx="16">
                  <c:v>56.899513312338961</c:v>
                </c:pt>
                <c:pt idx="17">
                  <c:v>70.855997709705122</c:v>
                </c:pt>
                <c:pt idx="18">
                  <c:v>91.253936444317205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24B-4937-8780-37F291602331}"/>
            </c:ext>
          </c:extLst>
        </c:ser>
        <c:ser>
          <c:idx val="2"/>
          <c:order val="2"/>
          <c:tx>
            <c:strRef>
              <c:f>'Cracking day'!$I$54</c:f>
              <c:strCache>
                <c:ptCount val="1"/>
                <c:pt idx="0">
                  <c:v>Prism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6198089523184922"/>
                  <c:y val="0.3518220517657296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day'!$A$81:$A$99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'Cracking day'!$I$81:$I$99</c:f>
              <c:numCache>
                <c:formatCode>General</c:formatCode>
                <c:ptCount val="19"/>
                <c:pt idx="0">
                  <c:v>0</c:v>
                </c:pt>
                <c:pt idx="1">
                  <c:v>7.1571714858288003</c:v>
                </c:pt>
                <c:pt idx="2">
                  <c:v>9.3043229315774401</c:v>
                </c:pt>
                <c:pt idx="3">
                  <c:v>12.525050100200401</c:v>
                </c:pt>
                <c:pt idx="4">
                  <c:v>16.103635843114802</c:v>
                </c:pt>
                <c:pt idx="5">
                  <c:v>20.397938734612083</c:v>
                </c:pt>
                <c:pt idx="6">
                  <c:v>22.54509018036072</c:v>
                </c:pt>
                <c:pt idx="7">
                  <c:v>26.839393071858002</c:v>
                </c:pt>
                <c:pt idx="8">
                  <c:v>27.555110220440881</c:v>
                </c:pt>
                <c:pt idx="9">
                  <c:v>30.775837389063842</c:v>
                </c:pt>
                <c:pt idx="10">
                  <c:v>34.712281706269685</c:v>
                </c:pt>
                <c:pt idx="11">
                  <c:v>37.933008874892643</c:v>
                </c:pt>
                <c:pt idx="12">
                  <c:v>40.795877469224166</c:v>
                </c:pt>
                <c:pt idx="13">
                  <c:v>44.732321786430006</c:v>
                </c:pt>
                <c:pt idx="14">
                  <c:v>47.05840251932436</c:v>
                </c:pt>
                <c:pt idx="15">
                  <c:v>49.384483252218722</c:v>
                </c:pt>
                <c:pt idx="16">
                  <c:v>50.81591754938448</c:v>
                </c:pt>
                <c:pt idx="17">
                  <c:v>63.698826223876324</c:v>
                </c:pt>
                <c:pt idx="18">
                  <c:v>85.170340681362731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24B-4937-8780-37F2916023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8717832"/>
        <c:axId val="498719792"/>
      </c:scatterChart>
      <c:valAx>
        <c:axId val="498717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719792"/>
        <c:crosses val="autoZero"/>
        <c:crossBetween val="midCat"/>
      </c:valAx>
      <c:valAx>
        <c:axId val="49871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717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'Cracking day'!$G$54</c:f>
              <c:strCache>
                <c:ptCount val="1"/>
                <c:pt idx="0">
                  <c:v>Prism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4.785720146937187E-2"/>
                  <c:y val="1.4136007630525796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'Cracking day'!$A$107:$A$125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'Cracking day'!$G$107:$G$125</c:f>
              <c:numCache>
                <c:formatCode>General</c:formatCode>
                <c:ptCount val="19"/>
                <c:pt idx="0">
                  <c:v>0</c:v>
                </c:pt>
                <c:pt idx="1">
                  <c:v>6.7993129115373607</c:v>
                </c:pt>
                <c:pt idx="2">
                  <c:v>8.588605782994561</c:v>
                </c:pt>
                <c:pt idx="3">
                  <c:v>10.020040080160321</c:v>
                </c:pt>
                <c:pt idx="4">
                  <c:v>13.956484397366161</c:v>
                </c:pt>
                <c:pt idx="5">
                  <c:v>17.177211565989122</c:v>
                </c:pt>
                <c:pt idx="6">
                  <c:v>19.324363011737763</c:v>
                </c:pt>
                <c:pt idx="7">
                  <c:v>22.187231606069282</c:v>
                </c:pt>
                <c:pt idx="8">
                  <c:v>23.618665903235041</c:v>
                </c:pt>
                <c:pt idx="9">
                  <c:v>27.197251646149443</c:v>
                </c:pt>
                <c:pt idx="10">
                  <c:v>30.060120240480963</c:v>
                </c:pt>
                <c:pt idx="11">
                  <c:v>33.638705983395361</c:v>
                </c:pt>
                <c:pt idx="12">
                  <c:v>36.143716003435443</c:v>
                </c:pt>
                <c:pt idx="13">
                  <c:v>39.00658459776696</c:v>
                </c:pt>
                <c:pt idx="14">
                  <c:v>42.585170340681366</c:v>
                </c:pt>
                <c:pt idx="15">
                  <c:v>46.163756083595764</c:v>
                </c:pt>
                <c:pt idx="16">
                  <c:v>49.026624677927281</c:v>
                </c:pt>
                <c:pt idx="17">
                  <c:v>61.193816203836242</c:v>
                </c:pt>
                <c:pt idx="18">
                  <c:v>81.591754938448332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49-47CE-AC1D-C5838C2AF188}"/>
            </c:ext>
          </c:extLst>
        </c:ser>
        <c:ser>
          <c:idx val="1"/>
          <c:order val="1"/>
          <c:tx>
            <c:strRef>
              <c:f>'Cracking day'!$H$54</c:f>
              <c:strCache>
                <c:ptCount val="1"/>
                <c:pt idx="0">
                  <c:v>Prism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52953072720154559"/>
                  <c:y val="0.684571978543761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day'!$A$107:$A$125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'Cracking day'!$H$107:$H$125</c:f>
              <c:numCache>
                <c:formatCode>General</c:formatCode>
                <c:ptCount val="19"/>
                <c:pt idx="0">
                  <c:v>0</c:v>
                </c:pt>
                <c:pt idx="1">
                  <c:v>5.0100200400801604</c:v>
                </c:pt>
                <c:pt idx="2">
                  <c:v>6.7993129115373607</c:v>
                </c:pt>
                <c:pt idx="3">
                  <c:v>8.588605782994561</c:v>
                </c:pt>
                <c:pt idx="4">
                  <c:v>12.882908674491841</c:v>
                </c:pt>
                <c:pt idx="5">
                  <c:v>17.892928714572001</c:v>
                </c:pt>
                <c:pt idx="6">
                  <c:v>20.040080160320642</c:v>
                </c:pt>
                <c:pt idx="7">
                  <c:v>23.618665903235041</c:v>
                </c:pt>
                <c:pt idx="8">
                  <c:v>25.050100200400802</c:v>
                </c:pt>
                <c:pt idx="9">
                  <c:v>28.270827369023763</c:v>
                </c:pt>
                <c:pt idx="10">
                  <c:v>30.4179788147724</c:v>
                </c:pt>
                <c:pt idx="11">
                  <c:v>33.28084740910392</c:v>
                </c:pt>
                <c:pt idx="12">
                  <c:v>35.785857429144002</c:v>
                </c:pt>
                <c:pt idx="13">
                  <c:v>38.290867449184084</c:v>
                </c:pt>
                <c:pt idx="14">
                  <c:v>40.259089607787004</c:v>
                </c:pt>
                <c:pt idx="15">
                  <c:v>42.227311766389924</c:v>
                </c:pt>
                <c:pt idx="16">
                  <c:v>43.658746063555682</c:v>
                </c:pt>
                <c:pt idx="17">
                  <c:v>54.036644718007445</c:v>
                </c:pt>
                <c:pt idx="18">
                  <c:v>74.792442026910962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49-47CE-AC1D-C5838C2AF188}"/>
            </c:ext>
          </c:extLst>
        </c:ser>
        <c:ser>
          <c:idx val="2"/>
          <c:order val="2"/>
          <c:tx>
            <c:strRef>
              <c:f>'Cracking day'!$I$54</c:f>
              <c:strCache>
                <c:ptCount val="1"/>
                <c:pt idx="0">
                  <c:v>Prism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6143524739658679"/>
                  <c:y val="0.2709635282368700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day'!$A$107:$A$125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'Cracking day'!$I$107:$I$125</c:f>
              <c:numCache>
                <c:formatCode>General</c:formatCode>
                <c:ptCount val="19"/>
                <c:pt idx="0">
                  <c:v>0</c:v>
                </c:pt>
                <c:pt idx="1">
                  <c:v>10.7357572287432</c:v>
                </c:pt>
                <c:pt idx="2">
                  <c:v>13.24076724878328</c:v>
                </c:pt>
                <c:pt idx="3">
                  <c:v>14.672201545949042</c:v>
                </c:pt>
                <c:pt idx="4">
                  <c:v>17.53507014028056</c:v>
                </c:pt>
                <c:pt idx="5">
                  <c:v>19.6822215860292</c:v>
                </c:pt>
                <c:pt idx="6">
                  <c:v>21.113655883194962</c:v>
                </c:pt>
                <c:pt idx="7">
                  <c:v>26.123675923275123</c:v>
                </c:pt>
                <c:pt idx="8">
                  <c:v>25.40795877469224</c:v>
                </c:pt>
                <c:pt idx="9">
                  <c:v>27.555110220440881</c:v>
                </c:pt>
                <c:pt idx="10">
                  <c:v>31.491554537646721</c:v>
                </c:pt>
                <c:pt idx="11">
                  <c:v>31.849413111938162</c:v>
                </c:pt>
                <c:pt idx="12">
                  <c:v>35.785857429144002</c:v>
                </c:pt>
                <c:pt idx="13">
                  <c:v>37.575150300601202</c:v>
                </c:pt>
                <c:pt idx="14">
                  <c:v>39.901231033495563</c:v>
                </c:pt>
                <c:pt idx="15">
                  <c:v>42.227311766389924</c:v>
                </c:pt>
                <c:pt idx="16">
                  <c:v>42.9430289149728</c:v>
                </c:pt>
                <c:pt idx="17">
                  <c:v>51.889493272258804</c:v>
                </c:pt>
                <c:pt idx="18">
                  <c:v>71.213856283996563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149-47CE-AC1D-C5838C2AF1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8713128"/>
        <c:axId val="498713520"/>
      </c:scatterChart>
      <c:valAx>
        <c:axId val="498713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713520"/>
        <c:crosses val="autoZero"/>
        <c:crossBetween val="midCat"/>
      </c:valAx>
      <c:valAx>
        <c:axId val="498713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713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'Cracking day'!$G$28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5675515307197579"/>
                  <c:y val="0.2851506344255733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'Cracking day'!$A$29:$A$47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'Cracking day'!$G$29:$G$47</c:f>
              <c:numCache>
                <c:formatCode>General</c:formatCode>
                <c:ptCount val="19"/>
                <c:pt idx="0">
                  <c:v>0</c:v>
                </c:pt>
                <c:pt idx="1">
                  <c:v>10.020040080160321</c:v>
                </c:pt>
                <c:pt idx="2">
                  <c:v>12.525050100200401</c:v>
                </c:pt>
                <c:pt idx="3">
                  <c:v>8.2307472087031197</c:v>
                </c:pt>
                <c:pt idx="4">
                  <c:v>10.7357572287432</c:v>
                </c:pt>
                <c:pt idx="5">
                  <c:v>12.882908674491841</c:v>
                </c:pt>
                <c:pt idx="6">
                  <c:v>15.030060120240481</c:v>
                </c:pt>
                <c:pt idx="7">
                  <c:v>19.324363011737763</c:v>
                </c:pt>
                <c:pt idx="8">
                  <c:v>20.397938734612083</c:v>
                </c:pt>
                <c:pt idx="9">
                  <c:v>22.187231606069282</c:v>
                </c:pt>
                <c:pt idx="10">
                  <c:v>21.829373031777841</c:v>
                </c:pt>
                <c:pt idx="11">
                  <c:v>23.618665903235041</c:v>
                </c:pt>
                <c:pt idx="12">
                  <c:v>26.123675923275123</c:v>
                </c:pt>
                <c:pt idx="13">
                  <c:v>26.839393071858002</c:v>
                </c:pt>
                <c:pt idx="14">
                  <c:v>27.734039507586601</c:v>
                </c:pt>
                <c:pt idx="15">
                  <c:v>28.628685943315201</c:v>
                </c:pt>
                <c:pt idx="16">
                  <c:v>30.060120240480963</c:v>
                </c:pt>
                <c:pt idx="17">
                  <c:v>35.785857429144002</c:v>
                </c:pt>
                <c:pt idx="18">
                  <c:v>43.300887489264241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83-44F8-8F89-11805ABF9360}"/>
            </c:ext>
          </c:extLst>
        </c:ser>
        <c:ser>
          <c:idx val="1"/>
          <c:order val="1"/>
          <c:tx>
            <c:strRef>
              <c:f>'Cracking day'!$H$28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50914210255155112"/>
                  <c:y val="0.290162151431738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day'!$A$29:$A$47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'Cracking day'!$H$29:$H$47</c:f>
              <c:numCache>
                <c:formatCode>General</c:formatCode>
                <c:ptCount val="19"/>
                <c:pt idx="0">
                  <c:v>0</c:v>
                </c:pt>
                <c:pt idx="1">
                  <c:v>10.020040080160321</c:v>
                </c:pt>
                <c:pt idx="2">
                  <c:v>16.461494417406239</c:v>
                </c:pt>
                <c:pt idx="3">
                  <c:v>9.6621815058688814</c:v>
                </c:pt>
                <c:pt idx="4">
                  <c:v>12.882908674491841</c:v>
                </c:pt>
                <c:pt idx="5">
                  <c:v>15.74577726882336</c:v>
                </c:pt>
                <c:pt idx="6">
                  <c:v>16.461494417406239</c:v>
                </c:pt>
                <c:pt idx="7">
                  <c:v>18.250787288863442</c:v>
                </c:pt>
                <c:pt idx="8">
                  <c:v>20.755797308903521</c:v>
                </c:pt>
                <c:pt idx="9">
                  <c:v>23.260807328943603</c:v>
                </c:pt>
                <c:pt idx="10">
                  <c:v>22.902948754652162</c:v>
                </c:pt>
                <c:pt idx="11">
                  <c:v>24.692241626109361</c:v>
                </c:pt>
                <c:pt idx="12">
                  <c:v>25.765817348983681</c:v>
                </c:pt>
                <c:pt idx="13">
                  <c:v>27.197251646149443</c:v>
                </c:pt>
                <c:pt idx="14">
                  <c:v>28.44975665616948</c:v>
                </c:pt>
                <c:pt idx="15">
                  <c:v>29.702261666189521</c:v>
                </c:pt>
                <c:pt idx="16">
                  <c:v>30.775837389063842</c:v>
                </c:pt>
                <c:pt idx="17">
                  <c:v>33.996564557686803</c:v>
                </c:pt>
                <c:pt idx="18">
                  <c:v>42.585170340681366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83-44F8-8F89-11805ABF9360}"/>
            </c:ext>
          </c:extLst>
        </c:ser>
        <c:ser>
          <c:idx val="2"/>
          <c:order val="2"/>
          <c:tx>
            <c:strRef>
              <c:f>'Cracking day'!$I$28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2109038139901545"/>
                  <c:y val="0.3890455400550896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day'!$A$29:$A$47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'Cracking day'!$I$29:$I$47</c:f>
              <c:numCache>
                <c:formatCode>General</c:formatCode>
                <c:ptCount val="19"/>
                <c:pt idx="0">
                  <c:v>0</c:v>
                </c:pt>
                <c:pt idx="1">
                  <c:v>11.093615803034641</c:v>
                </c:pt>
                <c:pt idx="2">
                  <c:v>13.598625823074721</c:v>
                </c:pt>
                <c:pt idx="3">
                  <c:v>8.588605782994561</c:v>
                </c:pt>
                <c:pt idx="4">
                  <c:v>10.7357572287432</c:v>
                </c:pt>
                <c:pt idx="5">
                  <c:v>13.24076724878328</c:v>
                </c:pt>
                <c:pt idx="6">
                  <c:v>13.598625823074721</c:v>
                </c:pt>
                <c:pt idx="7">
                  <c:v>15.387918694531921</c:v>
                </c:pt>
                <c:pt idx="8">
                  <c:v>16.461494417406239</c:v>
                </c:pt>
                <c:pt idx="9">
                  <c:v>16.461494417406239</c:v>
                </c:pt>
                <c:pt idx="10">
                  <c:v>16.819352991697681</c:v>
                </c:pt>
                <c:pt idx="11">
                  <c:v>16.819352991697681</c:v>
                </c:pt>
                <c:pt idx="12">
                  <c:v>18.966504437446321</c:v>
                </c:pt>
                <c:pt idx="13">
                  <c:v>20.397938734612083</c:v>
                </c:pt>
                <c:pt idx="14">
                  <c:v>21.4715144574864</c:v>
                </c:pt>
                <c:pt idx="15">
                  <c:v>22.54509018036072</c:v>
                </c:pt>
                <c:pt idx="16">
                  <c:v>25.765817348983681</c:v>
                </c:pt>
                <c:pt idx="17">
                  <c:v>29.702261666189521</c:v>
                </c:pt>
                <c:pt idx="18">
                  <c:v>40.438018894932725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983-44F8-8F89-11805ABF93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8713912"/>
        <c:axId val="498715872"/>
      </c:scatterChart>
      <c:valAx>
        <c:axId val="498713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715872"/>
        <c:crosses val="autoZero"/>
        <c:crossBetween val="midCat"/>
      </c:valAx>
      <c:valAx>
        <c:axId val="498715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713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overlay val="0"/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'60 days healing'!$G$55</c:f>
              <c:strCache>
                <c:ptCount val="1"/>
                <c:pt idx="0">
                  <c:v>Prism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6500397024886577"/>
                  <c:y val="0.2868407011672604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'60 days healing'!$A$56:$A$74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'60 days healing'!$G$56:$G$74</c:f>
              <c:numCache>
                <c:formatCode>General</c:formatCode>
                <c:ptCount val="19"/>
                <c:pt idx="0">
                  <c:v>0</c:v>
                </c:pt>
                <c:pt idx="1">
                  <c:v>3.7575150300601203</c:v>
                </c:pt>
                <c:pt idx="2">
                  <c:v>4.0080160320641278</c:v>
                </c:pt>
                <c:pt idx="3">
                  <c:v>4.2585170340681362</c:v>
                </c:pt>
                <c:pt idx="4">
                  <c:v>4.7595190380761521</c:v>
                </c:pt>
                <c:pt idx="5">
                  <c:v>5.5110220440881763</c:v>
                </c:pt>
                <c:pt idx="6">
                  <c:v>6.513026052104208</c:v>
                </c:pt>
                <c:pt idx="7">
                  <c:v>5.7615230460921847</c:v>
                </c:pt>
                <c:pt idx="8">
                  <c:v>6.2625250501002006</c:v>
                </c:pt>
                <c:pt idx="9">
                  <c:v>7.7655310621242482</c:v>
                </c:pt>
                <c:pt idx="10">
                  <c:v>5.7615230460921847</c:v>
                </c:pt>
                <c:pt idx="11">
                  <c:v>7.7655310621242482</c:v>
                </c:pt>
                <c:pt idx="12">
                  <c:v>9.0180360721442892</c:v>
                </c:pt>
                <c:pt idx="13">
                  <c:v>9.7695390781563134</c:v>
                </c:pt>
                <c:pt idx="14">
                  <c:v>9.7695390781563134</c:v>
                </c:pt>
                <c:pt idx="15">
                  <c:v>9.7695390781563134</c:v>
                </c:pt>
                <c:pt idx="16">
                  <c:v>8.0160320641282556</c:v>
                </c:pt>
                <c:pt idx="17">
                  <c:v>12.274549098196394</c:v>
                </c:pt>
                <c:pt idx="18">
                  <c:v>15.280561122244489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E7-41D0-8A04-E3C1CFFE9A45}"/>
            </c:ext>
          </c:extLst>
        </c:ser>
        <c:ser>
          <c:idx val="1"/>
          <c:order val="1"/>
          <c:tx>
            <c:strRef>
              <c:f>'60 days healing'!$H$55</c:f>
              <c:strCache>
                <c:ptCount val="1"/>
                <c:pt idx="0">
                  <c:v>Prism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7.3850368541311509E-2"/>
                  <c:y val="0.200621889349904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'60 days healing'!$A$56:$A$74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'60 days healing'!$H$56:$H$74</c:f>
              <c:numCache>
                <c:formatCode>General</c:formatCode>
                <c:ptCount val="19"/>
                <c:pt idx="0">
                  <c:v>0</c:v>
                </c:pt>
                <c:pt idx="1">
                  <c:v>3.7575150300601203</c:v>
                </c:pt>
                <c:pt idx="2">
                  <c:v>3.7575150300601203</c:v>
                </c:pt>
                <c:pt idx="3">
                  <c:v>3.0060120240480961</c:v>
                </c:pt>
                <c:pt idx="4">
                  <c:v>6.513026052104208</c:v>
                </c:pt>
                <c:pt idx="5">
                  <c:v>5.5110220440881763</c:v>
                </c:pt>
                <c:pt idx="6">
                  <c:v>5.2605210420841679</c:v>
                </c:pt>
                <c:pt idx="7">
                  <c:v>6.7635270541082164</c:v>
                </c:pt>
                <c:pt idx="8">
                  <c:v>7.0140280561122248</c:v>
                </c:pt>
                <c:pt idx="9">
                  <c:v>9.5190380761523041</c:v>
                </c:pt>
                <c:pt idx="10">
                  <c:v>7.0140280561122248</c:v>
                </c:pt>
                <c:pt idx="11">
                  <c:v>9.7695390781563134</c:v>
                </c:pt>
                <c:pt idx="12">
                  <c:v>10.521042084168336</c:v>
                </c:pt>
                <c:pt idx="13">
                  <c:v>11.773547094188377</c:v>
                </c:pt>
                <c:pt idx="14">
                  <c:v>12.274549098196394</c:v>
                </c:pt>
                <c:pt idx="15">
                  <c:v>12.525050100200401</c:v>
                </c:pt>
                <c:pt idx="16">
                  <c:v>-2.2545090180360723</c:v>
                </c:pt>
                <c:pt idx="17">
                  <c:v>15.030060120240481</c:v>
                </c:pt>
                <c:pt idx="18">
                  <c:v>19.789579158316634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E7-41D0-8A04-E3C1CFFE9A45}"/>
            </c:ext>
          </c:extLst>
        </c:ser>
        <c:ser>
          <c:idx val="2"/>
          <c:order val="2"/>
          <c:tx>
            <c:strRef>
              <c:f>'60 days healing'!$I$55</c:f>
              <c:strCache>
                <c:ptCount val="1"/>
                <c:pt idx="0">
                  <c:v>Prism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5999077199837524"/>
                  <c:y val="7.548788033399640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'60 days healing'!$A$56:$A$74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'60 days healing'!$I$56:$I$74</c:f>
              <c:numCache>
                <c:formatCode>General</c:formatCode>
                <c:ptCount val="19"/>
                <c:pt idx="0">
                  <c:v>0</c:v>
                </c:pt>
                <c:pt idx="1">
                  <c:v>2.5050100200400802</c:v>
                </c:pt>
                <c:pt idx="2">
                  <c:v>4.2585170340681362</c:v>
                </c:pt>
                <c:pt idx="3">
                  <c:v>3.7575150300601203</c:v>
                </c:pt>
                <c:pt idx="4">
                  <c:v>5.2605210420841679</c:v>
                </c:pt>
                <c:pt idx="5">
                  <c:v>5.7615230460921847</c:v>
                </c:pt>
                <c:pt idx="6">
                  <c:v>6.2625250501002006</c:v>
                </c:pt>
                <c:pt idx="7">
                  <c:v>5.2605210420841679</c:v>
                </c:pt>
                <c:pt idx="8">
                  <c:v>6.513026052104208</c:v>
                </c:pt>
                <c:pt idx="9">
                  <c:v>9.0180360721442892</c:v>
                </c:pt>
                <c:pt idx="10">
                  <c:v>9.0180360721442892</c:v>
                </c:pt>
                <c:pt idx="11">
                  <c:v>9.2685370741482966</c:v>
                </c:pt>
                <c:pt idx="12">
                  <c:v>9.2685370741482966</c:v>
                </c:pt>
                <c:pt idx="13">
                  <c:v>10.771543086172345</c:v>
                </c:pt>
                <c:pt idx="14">
                  <c:v>10.771543086172345</c:v>
                </c:pt>
                <c:pt idx="15">
                  <c:v>11.022044088176353</c:v>
                </c:pt>
                <c:pt idx="16">
                  <c:v>10.771543086172345</c:v>
                </c:pt>
                <c:pt idx="17">
                  <c:v>13.527054108216433</c:v>
                </c:pt>
                <c:pt idx="18">
                  <c:v>17.53507014028056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5E7-41D0-8A04-E3C1CFFE9A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8715088"/>
        <c:axId val="498715480"/>
      </c:scatterChart>
      <c:valAx>
        <c:axId val="498715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715480"/>
        <c:crosses val="autoZero"/>
        <c:crossBetween val="midCat"/>
      </c:valAx>
      <c:valAx>
        <c:axId val="498715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715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'60 days healing'!$G$55</c:f>
              <c:strCache>
                <c:ptCount val="1"/>
                <c:pt idx="0">
                  <c:v>Prism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6500397024886577"/>
                  <c:y val="0.2868407011672604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'60 days healing'!$A$81:$A$99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'60 days healing'!$G$81:$G$99</c:f>
              <c:numCache>
                <c:formatCode>General</c:formatCode>
                <c:ptCount val="19"/>
                <c:pt idx="0">
                  <c:v>0</c:v>
                </c:pt>
                <c:pt idx="1">
                  <c:v>5.0100200400801604</c:v>
                </c:pt>
                <c:pt idx="2">
                  <c:v>6.2625250501002006</c:v>
                </c:pt>
                <c:pt idx="3">
                  <c:v>9.0180360721442892</c:v>
                </c:pt>
                <c:pt idx="4">
                  <c:v>9.2685370741482966</c:v>
                </c:pt>
                <c:pt idx="5">
                  <c:v>10.020040080160321</c:v>
                </c:pt>
                <c:pt idx="6">
                  <c:v>9.2685370741482966</c:v>
                </c:pt>
                <c:pt idx="7">
                  <c:v>9.5190380761523041</c:v>
                </c:pt>
                <c:pt idx="8">
                  <c:v>13.026052104208416</c:v>
                </c:pt>
                <c:pt idx="9">
                  <c:v>13.527054108216433</c:v>
                </c:pt>
                <c:pt idx="10">
                  <c:v>13.527054108216433</c:v>
                </c:pt>
                <c:pt idx="11">
                  <c:v>13.77755511022044</c:v>
                </c:pt>
                <c:pt idx="12">
                  <c:v>14.529058116232465</c:v>
                </c:pt>
                <c:pt idx="13">
                  <c:v>14.529058116232465</c:v>
                </c:pt>
                <c:pt idx="14">
                  <c:v>17.034068136272545</c:v>
                </c:pt>
                <c:pt idx="15">
                  <c:v>16.53306613226453</c:v>
                </c:pt>
                <c:pt idx="16">
                  <c:v>17.284569138276552</c:v>
                </c:pt>
                <c:pt idx="17">
                  <c:v>21.793587174348698</c:v>
                </c:pt>
                <c:pt idx="18">
                  <c:v>29.308617234468937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73-4DC4-977F-328CF0CFFD7D}"/>
            </c:ext>
          </c:extLst>
        </c:ser>
        <c:ser>
          <c:idx val="1"/>
          <c:order val="1"/>
          <c:tx>
            <c:strRef>
              <c:f>'60 days healing'!$H$55</c:f>
              <c:strCache>
                <c:ptCount val="1"/>
                <c:pt idx="0">
                  <c:v>Prism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7.3850368541311509E-2"/>
                  <c:y val="0.200621889349904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'60 days healing'!$A$81:$A$99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'60 days healing'!$H$81:$H$99</c:f>
              <c:numCache>
                <c:formatCode>General</c:formatCode>
                <c:ptCount val="19"/>
                <c:pt idx="0">
                  <c:v>0</c:v>
                </c:pt>
                <c:pt idx="1">
                  <c:v>7.5150300601202407</c:v>
                </c:pt>
                <c:pt idx="2">
                  <c:v>8.2665330661322649</c:v>
                </c:pt>
                <c:pt idx="3">
                  <c:v>10.020040080160321</c:v>
                </c:pt>
                <c:pt idx="4">
                  <c:v>11.022044088176353</c:v>
                </c:pt>
                <c:pt idx="5">
                  <c:v>11.022044088176353</c:v>
                </c:pt>
                <c:pt idx="6">
                  <c:v>10.771543086172345</c:v>
                </c:pt>
                <c:pt idx="7">
                  <c:v>10.771543086172345</c:v>
                </c:pt>
                <c:pt idx="8">
                  <c:v>12.525050100200401</c:v>
                </c:pt>
                <c:pt idx="9">
                  <c:v>14.779559118236474</c:v>
                </c:pt>
                <c:pt idx="10">
                  <c:v>15.030060120240481</c:v>
                </c:pt>
                <c:pt idx="11">
                  <c:v>14.779559118236474</c:v>
                </c:pt>
                <c:pt idx="12">
                  <c:v>17.034068136272545</c:v>
                </c:pt>
                <c:pt idx="13">
                  <c:v>15.781563126252506</c:v>
                </c:pt>
                <c:pt idx="14">
                  <c:v>16.53306613226453</c:v>
                </c:pt>
                <c:pt idx="15">
                  <c:v>18.286573146292586</c:v>
                </c:pt>
                <c:pt idx="16">
                  <c:v>18.787575150300601</c:v>
                </c:pt>
                <c:pt idx="17">
                  <c:v>21.292585170340683</c:v>
                </c:pt>
                <c:pt idx="18">
                  <c:v>27.304609218436873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673-4DC4-977F-328CF0CFFD7D}"/>
            </c:ext>
          </c:extLst>
        </c:ser>
        <c:ser>
          <c:idx val="2"/>
          <c:order val="2"/>
          <c:tx>
            <c:strRef>
              <c:f>'60 days healing'!$I$55</c:f>
              <c:strCache>
                <c:ptCount val="1"/>
                <c:pt idx="0">
                  <c:v>Prism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5999077199837524"/>
                  <c:y val="7.548788033399640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'60 days healing'!$A$81:$A$99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'60 days healing'!$I$81:$I$99</c:f>
              <c:numCache>
                <c:formatCode>General</c:formatCode>
                <c:ptCount val="19"/>
                <c:pt idx="0">
                  <c:v>0</c:v>
                </c:pt>
                <c:pt idx="1">
                  <c:v>7.2645290581162323</c:v>
                </c:pt>
                <c:pt idx="2">
                  <c:v>7.5150300601202407</c:v>
                </c:pt>
                <c:pt idx="3">
                  <c:v>9.2685370741482966</c:v>
                </c:pt>
                <c:pt idx="4">
                  <c:v>10.521042084168336</c:v>
                </c:pt>
                <c:pt idx="5">
                  <c:v>11.523046092184369</c:v>
                </c:pt>
                <c:pt idx="6">
                  <c:v>12.274549098196394</c:v>
                </c:pt>
                <c:pt idx="7">
                  <c:v>14.02805611222445</c:v>
                </c:pt>
                <c:pt idx="8">
                  <c:v>14.779559118236474</c:v>
                </c:pt>
                <c:pt idx="9">
                  <c:v>15.280561122244489</c:v>
                </c:pt>
                <c:pt idx="10">
                  <c:v>18.286573146292586</c:v>
                </c:pt>
                <c:pt idx="11">
                  <c:v>17.034068136272545</c:v>
                </c:pt>
                <c:pt idx="12">
                  <c:v>18.537074148296593</c:v>
                </c:pt>
                <c:pt idx="13">
                  <c:v>18.787575150300601</c:v>
                </c:pt>
                <c:pt idx="14">
                  <c:v>20.541082164328657</c:v>
                </c:pt>
                <c:pt idx="15">
                  <c:v>20.791583166332664</c:v>
                </c:pt>
                <c:pt idx="16">
                  <c:v>20.290581162324649</c:v>
                </c:pt>
                <c:pt idx="17">
                  <c:v>25.551102204408817</c:v>
                </c:pt>
                <c:pt idx="18">
                  <c:v>35.07014028056112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673-4DC4-977F-328CF0CFF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105200"/>
        <c:axId val="488105984"/>
      </c:scatterChart>
      <c:valAx>
        <c:axId val="488105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105984"/>
        <c:crosses val="autoZero"/>
        <c:crossBetween val="midCat"/>
      </c:valAx>
      <c:valAx>
        <c:axId val="48810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105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'60 days healing'!$G$55</c:f>
              <c:strCache>
                <c:ptCount val="1"/>
                <c:pt idx="0">
                  <c:v>Prism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6500397024886577"/>
                  <c:y val="0.2868407011672604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'60 days healing'!$A$106:$A$124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'60 days healing'!$G$106:$G$124</c:f>
              <c:numCache>
                <c:formatCode>General</c:formatCode>
                <c:ptCount val="19"/>
                <c:pt idx="0">
                  <c:v>0</c:v>
                </c:pt>
                <c:pt idx="1">
                  <c:v>8.7675350701402799</c:v>
                </c:pt>
                <c:pt idx="2">
                  <c:v>8.7675350701402799</c:v>
                </c:pt>
                <c:pt idx="3">
                  <c:v>9.5190380761523041</c:v>
                </c:pt>
                <c:pt idx="4">
                  <c:v>10.270541082164328</c:v>
                </c:pt>
                <c:pt idx="5">
                  <c:v>10.270541082164328</c:v>
                </c:pt>
                <c:pt idx="6">
                  <c:v>9.7695390781563134</c:v>
                </c:pt>
                <c:pt idx="7">
                  <c:v>12.525050100200401</c:v>
                </c:pt>
                <c:pt idx="8">
                  <c:v>14.02805611222445</c:v>
                </c:pt>
                <c:pt idx="9">
                  <c:v>15.030060120240481</c:v>
                </c:pt>
                <c:pt idx="10">
                  <c:v>16.783567134268537</c:v>
                </c:pt>
                <c:pt idx="11">
                  <c:v>14.779559118236474</c:v>
                </c:pt>
                <c:pt idx="12">
                  <c:v>15.781563126252506</c:v>
                </c:pt>
                <c:pt idx="13">
                  <c:v>14.779559118236474</c:v>
                </c:pt>
                <c:pt idx="14">
                  <c:v>15.531062124248496</c:v>
                </c:pt>
                <c:pt idx="15">
                  <c:v>17.53507014028056</c:v>
                </c:pt>
                <c:pt idx="16">
                  <c:v>17.034068136272545</c:v>
                </c:pt>
                <c:pt idx="17">
                  <c:v>20.541082164328657</c:v>
                </c:pt>
                <c:pt idx="18">
                  <c:v>18.787575150300601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32-4704-874A-CA91F768CF91}"/>
            </c:ext>
          </c:extLst>
        </c:ser>
        <c:ser>
          <c:idx val="1"/>
          <c:order val="1"/>
          <c:tx>
            <c:strRef>
              <c:f>'60 days healing'!$H$55</c:f>
              <c:strCache>
                <c:ptCount val="1"/>
                <c:pt idx="0">
                  <c:v>Prism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7.3850368541311509E-2"/>
                  <c:y val="0.200621889349904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'60 days healing'!$A$106:$A$124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'60 days healing'!$H$106:$H$124</c:f>
              <c:numCache>
                <c:formatCode>General</c:formatCode>
                <c:ptCount val="19"/>
                <c:pt idx="0">
                  <c:v>0</c:v>
                </c:pt>
                <c:pt idx="1">
                  <c:v>7.7655310621242482</c:v>
                </c:pt>
                <c:pt idx="2">
                  <c:v>7.0140280561122248</c:v>
                </c:pt>
                <c:pt idx="3">
                  <c:v>8.0160320641282556</c:v>
                </c:pt>
                <c:pt idx="4">
                  <c:v>9.2685370741482966</c:v>
                </c:pt>
                <c:pt idx="5">
                  <c:v>9.7695390781563134</c:v>
                </c:pt>
                <c:pt idx="6">
                  <c:v>10.020040080160321</c:v>
                </c:pt>
                <c:pt idx="7">
                  <c:v>9.5190380761523041</c:v>
                </c:pt>
                <c:pt idx="8">
                  <c:v>11.022044088176353</c:v>
                </c:pt>
                <c:pt idx="9">
                  <c:v>14.278557114228457</c:v>
                </c:pt>
                <c:pt idx="10">
                  <c:v>11.022044088176353</c:v>
                </c:pt>
                <c:pt idx="11">
                  <c:v>12.274549098196394</c:v>
                </c:pt>
                <c:pt idx="12">
                  <c:v>14.278557114228457</c:v>
                </c:pt>
                <c:pt idx="13">
                  <c:v>13.026052104208416</c:v>
                </c:pt>
                <c:pt idx="14">
                  <c:v>15.531062124248496</c:v>
                </c:pt>
                <c:pt idx="15">
                  <c:v>15.531062124248496</c:v>
                </c:pt>
                <c:pt idx="16">
                  <c:v>15.030060120240481</c:v>
                </c:pt>
                <c:pt idx="17">
                  <c:v>16.53306613226453</c:v>
                </c:pt>
                <c:pt idx="18">
                  <c:v>23.797595190380761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732-4704-874A-CA91F768CF91}"/>
            </c:ext>
          </c:extLst>
        </c:ser>
        <c:ser>
          <c:idx val="2"/>
          <c:order val="2"/>
          <c:tx>
            <c:strRef>
              <c:f>'60 days healing'!$I$55</c:f>
              <c:strCache>
                <c:ptCount val="1"/>
                <c:pt idx="0">
                  <c:v>Prism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5999077199837524"/>
                  <c:y val="7.548788033399640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'60 days healing'!$A$106:$A$124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'60 days healing'!$I$106:$I$124</c:f>
              <c:numCache>
                <c:formatCode>General</c:formatCode>
                <c:ptCount val="19"/>
                <c:pt idx="0">
                  <c:v>0</c:v>
                </c:pt>
                <c:pt idx="1">
                  <c:v>10.020040080160321</c:v>
                </c:pt>
                <c:pt idx="2">
                  <c:v>11.022044088176353</c:v>
                </c:pt>
                <c:pt idx="3">
                  <c:v>9.7695390781563134</c:v>
                </c:pt>
                <c:pt idx="4">
                  <c:v>12.024048096192384</c:v>
                </c:pt>
                <c:pt idx="5">
                  <c:v>12.525050100200401</c:v>
                </c:pt>
                <c:pt idx="6">
                  <c:v>13.276553106212425</c:v>
                </c:pt>
                <c:pt idx="7">
                  <c:v>14.02805611222445</c:v>
                </c:pt>
                <c:pt idx="8">
                  <c:v>14.779559118236474</c:v>
                </c:pt>
                <c:pt idx="9">
                  <c:v>16.282565130260522</c:v>
                </c:pt>
                <c:pt idx="10">
                  <c:v>11.27254509018036</c:v>
                </c:pt>
                <c:pt idx="11">
                  <c:v>16.53306613226453</c:v>
                </c:pt>
                <c:pt idx="12">
                  <c:v>16.783567134268537</c:v>
                </c:pt>
                <c:pt idx="13">
                  <c:v>17.284569138276552</c:v>
                </c:pt>
                <c:pt idx="14">
                  <c:v>18.036072144288578</c:v>
                </c:pt>
                <c:pt idx="15">
                  <c:v>17.785571142284571</c:v>
                </c:pt>
                <c:pt idx="16">
                  <c:v>10.771543086172345</c:v>
                </c:pt>
                <c:pt idx="17">
                  <c:v>22.044088176352705</c:v>
                </c:pt>
                <c:pt idx="18">
                  <c:v>27.054108216432866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732-4704-874A-CA91F768C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101280"/>
        <c:axId val="488099712"/>
      </c:scatterChart>
      <c:valAx>
        <c:axId val="48810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099712"/>
        <c:crosses val="autoZero"/>
        <c:crossBetween val="midCat"/>
      </c:valAx>
      <c:valAx>
        <c:axId val="488099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101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'60 days healing'!$G$31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6500397024886577"/>
                  <c:y val="0.2868407011672604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'60 days healing'!$A$32:$A$49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1.5491933384829668</c:v>
                </c:pt>
                <c:pt idx="12">
                  <c:v>1.6782927833565473</c:v>
                </c:pt>
                <c:pt idx="13">
                  <c:v>1.8073922282301278</c:v>
                </c:pt>
                <c:pt idx="14">
                  <c:v>1.9364916731037085</c:v>
                </c:pt>
                <c:pt idx="15">
                  <c:v>2.0655911179772888</c:v>
                </c:pt>
                <c:pt idx="16">
                  <c:v>2.8166173565703478</c:v>
                </c:pt>
                <c:pt idx="17">
                  <c:v>4.9125689138508104</c:v>
                </c:pt>
              </c:numCache>
            </c:numRef>
          </c:xVal>
          <c:yVal>
            <c:numRef>
              <c:f>'60 days healing'!$G$32:$G$49</c:f>
              <c:numCache>
                <c:formatCode>General</c:formatCode>
                <c:ptCount val="18"/>
                <c:pt idx="0">
                  <c:v>0</c:v>
                </c:pt>
                <c:pt idx="1">
                  <c:v>1.2525050100200401</c:v>
                </c:pt>
                <c:pt idx="2">
                  <c:v>1.002004008016032</c:v>
                </c:pt>
                <c:pt idx="3">
                  <c:v>1.2525050100200401</c:v>
                </c:pt>
                <c:pt idx="4">
                  <c:v>1.7535070140280562</c:v>
                </c:pt>
                <c:pt idx="5">
                  <c:v>2.5050100200400802</c:v>
                </c:pt>
                <c:pt idx="6">
                  <c:v>3.0060120240480961</c:v>
                </c:pt>
                <c:pt idx="7">
                  <c:v>4.0080160320641278</c:v>
                </c:pt>
                <c:pt idx="8">
                  <c:v>3.7575150300601203</c:v>
                </c:pt>
                <c:pt idx="9">
                  <c:v>5.5110220440881763</c:v>
                </c:pt>
                <c:pt idx="10">
                  <c:v>-2.5050100200400802</c:v>
                </c:pt>
                <c:pt idx="11">
                  <c:v>5.5110220440881763</c:v>
                </c:pt>
                <c:pt idx="12">
                  <c:v>6.0120240480961922</c:v>
                </c:pt>
                <c:pt idx="13">
                  <c:v>6.0120240480961922</c:v>
                </c:pt>
                <c:pt idx="14">
                  <c:v>6.513026052104208</c:v>
                </c:pt>
                <c:pt idx="15">
                  <c:v>-4.7595190380761521</c:v>
                </c:pt>
                <c:pt idx="16">
                  <c:v>7.7655310621242482</c:v>
                </c:pt>
                <c:pt idx="17">
                  <c:v>10.521042084168336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86-4B33-BD9F-86453D3BD99D}"/>
            </c:ext>
          </c:extLst>
        </c:ser>
        <c:ser>
          <c:idx val="1"/>
          <c:order val="1"/>
          <c:tx>
            <c:strRef>
              <c:f>'60 days healing'!$H$31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7.2834821851864393E-2"/>
                  <c:y val="0.2536477351619307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'60 days healing'!$A$32:$A$49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1.5491933384829668</c:v>
                </c:pt>
                <c:pt idx="12">
                  <c:v>1.6782927833565473</c:v>
                </c:pt>
                <c:pt idx="13">
                  <c:v>1.8073922282301278</c:v>
                </c:pt>
                <c:pt idx="14">
                  <c:v>1.9364916731037085</c:v>
                </c:pt>
                <c:pt idx="15">
                  <c:v>2.0655911179772888</c:v>
                </c:pt>
                <c:pt idx="16">
                  <c:v>2.8166173565703478</c:v>
                </c:pt>
                <c:pt idx="17">
                  <c:v>4.9125689138508104</c:v>
                </c:pt>
              </c:numCache>
            </c:numRef>
          </c:xVal>
          <c:yVal>
            <c:numRef>
              <c:f>'60 days healing'!$H$32:$H$49</c:f>
              <c:numCache>
                <c:formatCode>General</c:formatCode>
                <c:ptCount val="18"/>
                <c:pt idx="0">
                  <c:v>0</c:v>
                </c:pt>
                <c:pt idx="1">
                  <c:v>2.5050100200400802</c:v>
                </c:pt>
                <c:pt idx="2">
                  <c:v>2.2545090180360723</c:v>
                </c:pt>
                <c:pt idx="3">
                  <c:v>4.0080160320641278</c:v>
                </c:pt>
                <c:pt idx="4">
                  <c:v>4.2585170340681362</c:v>
                </c:pt>
                <c:pt idx="5">
                  <c:v>4.5090180360721446</c:v>
                </c:pt>
                <c:pt idx="6">
                  <c:v>4.7595190380761521</c:v>
                </c:pt>
                <c:pt idx="7">
                  <c:v>4.5090180360721446</c:v>
                </c:pt>
                <c:pt idx="8">
                  <c:v>5.0100200400801604</c:v>
                </c:pt>
                <c:pt idx="9">
                  <c:v>5.5110220440881763</c:v>
                </c:pt>
                <c:pt idx="10">
                  <c:v>2.2545090180360723</c:v>
                </c:pt>
                <c:pt idx="11">
                  <c:v>6.7635270541082164</c:v>
                </c:pt>
                <c:pt idx="12">
                  <c:v>7.7655310621242482</c:v>
                </c:pt>
                <c:pt idx="13">
                  <c:v>6.7635270541082164</c:v>
                </c:pt>
                <c:pt idx="14">
                  <c:v>6.7635270541082164</c:v>
                </c:pt>
                <c:pt idx="15">
                  <c:v>2.0040080160320639</c:v>
                </c:pt>
                <c:pt idx="16">
                  <c:v>8.5170340681362724</c:v>
                </c:pt>
                <c:pt idx="17">
                  <c:v>10.020040080160321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86-4B33-BD9F-86453D3BD99D}"/>
            </c:ext>
          </c:extLst>
        </c:ser>
        <c:ser>
          <c:idx val="2"/>
          <c:order val="2"/>
          <c:tx>
            <c:strRef>
              <c:f>'60 days healing'!$I$31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5680132127914822"/>
                  <c:y val="-3.096159701837935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'60 days healing'!$A$32:$A$49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1.5491933384829668</c:v>
                </c:pt>
                <c:pt idx="12">
                  <c:v>1.6782927833565473</c:v>
                </c:pt>
                <c:pt idx="13">
                  <c:v>1.8073922282301278</c:v>
                </c:pt>
                <c:pt idx="14">
                  <c:v>1.9364916731037085</c:v>
                </c:pt>
                <c:pt idx="15">
                  <c:v>2.0655911179772888</c:v>
                </c:pt>
                <c:pt idx="16">
                  <c:v>2.8166173565703478</c:v>
                </c:pt>
                <c:pt idx="17">
                  <c:v>4.9125689138508104</c:v>
                </c:pt>
              </c:numCache>
            </c:numRef>
          </c:xVal>
          <c:yVal>
            <c:numRef>
              <c:f>'60 days healing'!$I$32:$I$49</c:f>
              <c:numCache>
                <c:formatCode>General</c:formatCode>
                <c:ptCount val="18"/>
                <c:pt idx="0">
                  <c:v>0</c:v>
                </c:pt>
                <c:pt idx="1">
                  <c:v>1.002004008016032</c:v>
                </c:pt>
                <c:pt idx="2">
                  <c:v>1.7535070140280562</c:v>
                </c:pt>
                <c:pt idx="3">
                  <c:v>3.0060120240480961</c:v>
                </c:pt>
                <c:pt idx="4">
                  <c:v>2.0040080160320639</c:v>
                </c:pt>
                <c:pt idx="5">
                  <c:v>1.7535070140280562</c:v>
                </c:pt>
                <c:pt idx="6">
                  <c:v>2.7555110220440882</c:v>
                </c:pt>
                <c:pt idx="7">
                  <c:v>2.7555110220440882</c:v>
                </c:pt>
                <c:pt idx="8">
                  <c:v>2.5050100200400802</c:v>
                </c:pt>
                <c:pt idx="9">
                  <c:v>4.5090180360721446</c:v>
                </c:pt>
                <c:pt idx="10">
                  <c:v>3.256513026052104</c:v>
                </c:pt>
                <c:pt idx="11">
                  <c:v>4.2585170340681362</c:v>
                </c:pt>
                <c:pt idx="12">
                  <c:v>3.5070140280561124</c:v>
                </c:pt>
                <c:pt idx="13">
                  <c:v>3.7575150300601203</c:v>
                </c:pt>
                <c:pt idx="14">
                  <c:v>4.5090180360721446</c:v>
                </c:pt>
                <c:pt idx="15">
                  <c:v>5.2605210420841679</c:v>
                </c:pt>
                <c:pt idx="16">
                  <c:v>6.513026052104208</c:v>
                </c:pt>
                <c:pt idx="17">
                  <c:v>8.2665330661322649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486-4B33-BD9F-86453D3BD9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106376"/>
        <c:axId val="488104416"/>
      </c:scatterChart>
      <c:valAx>
        <c:axId val="488106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104416"/>
        <c:crosses val="autoZero"/>
        <c:crossBetween val="midCat"/>
      </c:valAx>
      <c:valAx>
        <c:axId val="488104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106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'5 months healing'!$G$57</c:f>
              <c:strCache>
                <c:ptCount val="1"/>
                <c:pt idx="0">
                  <c:v>Prism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6500397024886577"/>
                  <c:y val="0.2868407011672604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'5 months healing'!$A$58:$A$76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'5 months healing'!$G$58:$G$76</c:f>
              <c:numCache>
                <c:formatCode>General</c:formatCode>
                <c:ptCount val="19"/>
                <c:pt idx="0">
                  <c:v>0</c:v>
                </c:pt>
                <c:pt idx="1">
                  <c:v>10.37789865445176</c:v>
                </c:pt>
                <c:pt idx="2">
                  <c:v>12.167191525908962</c:v>
                </c:pt>
                <c:pt idx="3">
                  <c:v>8.2307472087031197</c:v>
                </c:pt>
                <c:pt idx="4">
                  <c:v>9.6621815058688814</c:v>
                </c:pt>
                <c:pt idx="5">
                  <c:v>10.7357572287432</c:v>
                </c:pt>
                <c:pt idx="6">
                  <c:v>11.093615803034641</c:v>
                </c:pt>
                <c:pt idx="7">
                  <c:v>15.74577726882336</c:v>
                </c:pt>
                <c:pt idx="8">
                  <c:v>15.030060120240481</c:v>
                </c:pt>
                <c:pt idx="9">
                  <c:v>13.598625823074721</c:v>
                </c:pt>
                <c:pt idx="10">
                  <c:v>13.598625823074721</c:v>
                </c:pt>
                <c:pt idx="11">
                  <c:v>15.74577726882336</c:v>
                </c:pt>
                <c:pt idx="12">
                  <c:v>15.030060120240481</c:v>
                </c:pt>
                <c:pt idx="13">
                  <c:v>15.387918694531921</c:v>
                </c:pt>
                <c:pt idx="14">
                  <c:v>15.387918694531921</c:v>
                </c:pt>
                <c:pt idx="15">
                  <c:v>18.250787288863442</c:v>
                </c:pt>
                <c:pt idx="16">
                  <c:v>22.902948754652162</c:v>
                </c:pt>
                <c:pt idx="17">
                  <c:v>21.829373031777841</c:v>
                </c:pt>
                <c:pt idx="18">
                  <c:v>26.839393071858002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A0-4101-B0F9-E64828A60C14}"/>
            </c:ext>
          </c:extLst>
        </c:ser>
        <c:ser>
          <c:idx val="1"/>
          <c:order val="1"/>
          <c:tx>
            <c:strRef>
              <c:f>'5 months healing'!$H$57</c:f>
              <c:strCache>
                <c:ptCount val="1"/>
                <c:pt idx="0">
                  <c:v>Prism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7.3850368541311509E-2"/>
                  <c:y val="0.200621889349904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'5 months healing'!$A$58:$A$76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'5 months healing'!$H$58:$H$76</c:f>
              <c:numCache>
                <c:formatCode>General</c:formatCode>
                <c:ptCount val="19"/>
                <c:pt idx="0">
                  <c:v>0</c:v>
                </c:pt>
                <c:pt idx="1">
                  <c:v>10.020040080160321</c:v>
                </c:pt>
                <c:pt idx="2">
                  <c:v>13.598625823074721</c:v>
                </c:pt>
                <c:pt idx="3">
                  <c:v>11.093615803034641</c:v>
                </c:pt>
                <c:pt idx="4">
                  <c:v>12.167191525908962</c:v>
                </c:pt>
                <c:pt idx="5">
                  <c:v>13.24076724878328</c:v>
                </c:pt>
                <c:pt idx="6">
                  <c:v>13.598625823074721</c:v>
                </c:pt>
                <c:pt idx="7">
                  <c:v>17.53507014028056</c:v>
                </c:pt>
                <c:pt idx="8">
                  <c:v>17.892928714572001</c:v>
                </c:pt>
                <c:pt idx="9">
                  <c:v>14.672201545949042</c:v>
                </c:pt>
                <c:pt idx="10">
                  <c:v>17.177211565989122</c:v>
                </c:pt>
                <c:pt idx="11">
                  <c:v>-7.1571714858288003</c:v>
                </c:pt>
                <c:pt idx="12">
                  <c:v>18.60864586315488</c:v>
                </c:pt>
                <c:pt idx="13">
                  <c:v>18.966504437446321</c:v>
                </c:pt>
                <c:pt idx="14">
                  <c:v>19.324363011737763</c:v>
                </c:pt>
                <c:pt idx="15">
                  <c:v>20.397938734612083</c:v>
                </c:pt>
                <c:pt idx="16">
                  <c:v>26.839393071858002</c:v>
                </c:pt>
                <c:pt idx="17">
                  <c:v>27.197251646149443</c:v>
                </c:pt>
                <c:pt idx="18">
                  <c:v>31.133695963355283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BA0-4101-B0F9-E64828A60C14}"/>
            </c:ext>
          </c:extLst>
        </c:ser>
        <c:ser>
          <c:idx val="2"/>
          <c:order val="2"/>
          <c:tx>
            <c:strRef>
              <c:f>'5 months healing'!$I$57</c:f>
              <c:strCache>
                <c:ptCount val="1"/>
                <c:pt idx="0">
                  <c:v>Prism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50129572359420682"/>
                  <c:y val="-3.544706622899766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'5 months healing'!$A$58:$A$76</c:f>
              <c:numCache>
                <c:formatCode>General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'5 months healing'!$I$58:$I$76</c:f>
              <c:numCache>
                <c:formatCode>General</c:formatCode>
                <c:ptCount val="19"/>
                <c:pt idx="0">
                  <c:v>0</c:v>
                </c:pt>
                <c:pt idx="1">
                  <c:v>12.525050100200401</c:v>
                </c:pt>
                <c:pt idx="2">
                  <c:v>14.672201545949042</c:v>
                </c:pt>
                <c:pt idx="3">
                  <c:v>10.37789865445176</c:v>
                </c:pt>
                <c:pt idx="4">
                  <c:v>10.020040080160321</c:v>
                </c:pt>
                <c:pt idx="5">
                  <c:v>12.525050100200401</c:v>
                </c:pt>
                <c:pt idx="6">
                  <c:v>12.882908674491841</c:v>
                </c:pt>
                <c:pt idx="7">
                  <c:v>15.74577726882336</c:v>
                </c:pt>
                <c:pt idx="8">
                  <c:v>16.461494417406239</c:v>
                </c:pt>
                <c:pt idx="9">
                  <c:v>13.598625823074721</c:v>
                </c:pt>
                <c:pt idx="10">
                  <c:v>8.9464643572860005</c:v>
                </c:pt>
                <c:pt idx="11">
                  <c:v>-10.37789865445176</c:v>
                </c:pt>
                <c:pt idx="12">
                  <c:v>15.74577726882336</c:v>
                </c:pt>
                <c:pt idx="13">
                  <c:v>16.819352991697681</c:v>
                </c:pt>
                <c:pt idx="14">
                  <c:v>16.819352991697681</c:v>
                </c:pt>
                <c:pt idx="15">
                  <c:v>18.250787288863442</c:v>
                </c:pt>
                <c:pt idx="16">
                  <c:v>20.755797308903521</c:v>
                </c:pt>
                <c:pt idx="17">
                  <c:v>22.54509018036072</c:v>
                </c:pt>
                <c:pt idx="18">
                  <c:v>27.197251646149443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BA0-4101-B0F9-E64828A60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100496"/>
        <c:axId val="488102064"/>
      </c:scatterChart>
      <c:valAx>
        <c:axId val="488100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102064"/>
        <c:crosses val="autoZero"/>
        <c:crossBetween val="midCat"/>
      </c:valAx>
      <c:valAx>
        <c:axId val="488102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100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16436</xdr:colOff>
      <xdr:row>52</xdr:row>
      <xdr:rowOff>145490</xdr:rowOff>
    </xdr:from>
    <xdr:to>
      <xdr:col>19</xdr:col>
      <xdr:colOff>145553</xdr:colOff>
      <xdr:row>75</xdr:row>
      <xdr:rowOff>144430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5898</xdr:colOff>
      <xdr:row>78</xdr:row>
      <xdr:rowOff>54429</xdr:rowOff>
    </xdr:from>
    <xdr:to>
      <xdr:col>19</xdr:col>
      <xdr:colOff>237976</xdr:colOff>
      <xdr:row>99</xdr:row>
      <xdr:rowOff>159204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104</xdr:row>
      <xdr:rowOff>0</xdr:rowOff>
    </xdr:from>
    <xdr:to>
      <xdr:col>20</xdr:col>
      <xdr:colOff>129117</xdr:colOff>
      <xdr:row>121</xdr:row>
      <xdr:rowOff>189441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466725</xdr:colOff>
      <xdr:row>27</xdr:row>
      <xdr:rowOff>38100</xdr:rowOff>
    </xdr:from>
    <xdr:to>
      <xdr:col>21</xdr:col>
      <xdr:colOff>600604</xdr:colOff>
      <xdr:row>50</xdr:row>
      <xdr:rowOff>37041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76200</xdr:colOff>
      <xdr:row>55</xdr:row>
      <xdr:rowOff>85725</xdr:rowOff>
    </xdr:from>
    <xdr:to>
      <xdr:col>20</xdr:col>
      <xdr:colOff>205317</xdr:colOff>
      <xdr:row>77</xdr:row>
      <xdr:rowOff>84666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504826</xdr:colOff>
      <xdr:row>79</xdr:row>
      <xdr:rowOff>0</xdr:rowOff>
    </xdr:from>
    <xdr:to>
      <xdr:col>20</xdr:col>
      <xdr:colOff>129118</xdr:colOff>
      <xdr:row>99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104</xdr:row>
      <xdr:rowOff>0</xdr:rowOff>
    </xdr:from>
    <xdr:to>
      <xdr:col>20</xdr:col>
      <xdr:colOff>129117</xdr:colOff>
      <xdr:row>121</xdr:row>
      <xdr:rowOff>189441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19</xdr:col>
      <xdr:colOff>129117</xdr:colOff>
      <xdr:row>51</xdr:row>
      <xdr:rowOff>189441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76200</xdr:colOff>
      <xdr:row>56</xdr:row>
      <xdr:rowOff>85725</xdr:rowOff>
    </xdr:from>
    <xdr:to>
      <xdr:col>20</xdr:col>
      <xdr:colOff>205317</xdr:colOff>
      <xdr:row>79</xdr:row>
      <xdr:rowOff>84666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504826</xdr:colOff>
      <xdr:row>81</xdr:row>
      <xdr:rowOff>0</xdr:rowOff>
    </xdr:from>
    <xdr:to>
      <xdr:col>20</xdr:col>
      <xdr:colOff>129118</xdr:colOff>
      <xdr:row>102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107</xdr:row>
      <xdr:rowOff>0</xdr:rowOff>
    </xdr:from>
    <xdr:to>
      <xdr:col>20</xdr:col>
      <xdr:colOff>129117</xdr:colOff>
      <xdr:row>124</xdr:row>
      <xdr:rowOff>189441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19</xdr:col>
      <xdr:colOff>129117</xdr:colOff>
      <xdr:row>52</xdr:row>
      <xdr:rowOff>189441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76200</xdr:colOff>
      <xdr:row>56</xdr:row>
      <xdr:rowOff>85725</xdr:rowOff>
    </xdr:from>
    <xdr:to>
      <xdr:col>20</xdr:col>
      <xdr:colOff>205317</xdr:colOff>
      <xdr:row>79</xdr:row>
      <xdr:rowOff>84666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642EB8-E218-4FF0-9F4A-2AC52273ED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504826</xdr:colOff>
      <xdr:row>81</xdr:row>
      <xdr:rowOff>0</xdr:rowOff>
    </xdr:from>
    <xdr:to>
      <xdr:col>20</xdr:col>
      <xdr:colOff>129118</xdr:colOff>
      <xdr:row>102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388E120-9D6D-485A-89BA-E78E06970C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107</xdr:row>
      <xdr:rowOff>0</xdr:rowOff>
    </xdr:from>
    <xdr:to>
      <xdr:col>20</xdr:col>
      <xdr:colOff>129117</xdr:colOff>
      <xdr:row>124</xdr:row>
      <xdr:rowOff>189441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9237857-E5AD-43F6-B006-855512A764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19</xdr:col>
      <xdr:colOff>129117</xdr:colOff>
      <xdr:row>52</xdr:row>
      <xdr:rowOff>189441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DF2C559-45DC-4472-91E9-F1BC42CD2C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AC287"/>
  <sheetViews>
    <sheetView zoomScale="74" zoomScaleNormal="70" workbookViewId="0">
      <selection activeCell="E23" sqref="E23"/>
    </sheetView>
  </sheetViews>
  <sheetFormatPr defaultColWidth="8.6640625" defaultRowHeight="14.25"/>
  <cols>
    <col min="1" max="1" width="22.46484375" customWidth="1"/>
    <col min="2" max="2" width="21.1328125" customWidth="1"/>
    <col min="3" max="3" width="12" bestFit="1" customWidth="1"/>
    <col min="4" max="4" width="22.1328125" customWidth="1"/>
    <col min="5" max="5" width="25.1328125" customWidth="1"/>
    <col min="6" max="6" width="14.1328125" customWidth="1"/>
    <col min="7" max="7" width="22.6640625" customWidth="1"/>
    <col min="8" max="8" width="21" customWidth="1"/>
    <col min="9" max="9" width="16" customWidth="1"/>
    <col min="10" max="10" width="17.1328125" customWidth="1"/>
  </cols>
  <sheetData>
    <row r="1" spans="1:10" ht="23.25">
      <c r="A1" s="17" t="s">
        <v>29</v>
      </c>
    </row>
    <row r="2" spans="1:10" ht="23.25">
      <c r="A2" s="18" t="s">
        <v>36</v>
      </c>
    </row>
    <row r="4" spans="1:10">
      <c r="A4" t="s">
        <v>16</v>
      </c>
      <c r="C4" s="28">
        <v>43623</v>
      </c>
    </row>
    <row r="5" spans="1:10">
      <c r="A5" t="s">
        <v>17</v>
      </c>
      <c r="C5" s="29">
        <v>43698</v>
      </c>
    </row>
    <row r="6" spans="1:10" ht="14.65" thickBot="1">
      <c r="A6" s="31" t="s">
        <v>18</v>
      </c>
      <c r="B6" s="30"/>
      <c r="C6" s="30">
        <v>43699</v>
      </c>
      <c r="J6" s="10" t="s">
        <v>14</v>
      </c>
    </row>
    <row r="7" spans="1:10">
      <c r="B7" s="30"/>
      <c r="I7" s="62" t="s">
        <v>5</v>
      </c>
      <c r="J7" s="63"/>
    </row>
    <row r="8" spans="1:10" ht="15.75">
      <c r="A8" s="8" t="s">
        <v>5</v>
      </c>
      <c r="D8" s="20" t="s">
        <v>15</v>
      </c>
      <c r="I8" s="64" t="s">
        <v>12</v>
      </c>
      <c r="J8" s="65">
        <f>AVERAGE(B11,B13,B15)</f>
        <v>204.33333333333334</v>
      </c>
    </row>
    <row r="9" spans="1:10" ht="16.149999999999999" thickBot="1">
      <c r="A9" s="8"/>
      <c r="D9" s="20"/>
      <c r="F9" s="20"/>
      <c r="I9" s="72" t="s">
        <v>13</v>
      </c>
      <c r="J9" s="73">
        <f>STDEV(B11,B13,B15)</f>
        <v>57.45723047044067</v>
      </c>
    </row>
    <row r="10" spans="1:10">
      <c r="A10" s="8" t="s">
        <v>6</v>
      </c>
      <c r="B10" s="10" t="s">
        <v>14</v>
      </c>
      <c r="D10" s="20" t="s">
        <v>6</v>
      </c>
      <c r="E10" s="10" t="s">
        <v>14</v>
      </c>
      <c r="F10" s="20" t="s">
        <v>26</v>
      </c>
      <c r="G10" s="10" t="s">
        <v>14</v>
      </c>
      <c r="I10" s="66" t="s">
        <v>15</v>
      </c>
      <c r="J10" s="67"/>
    </row>
    <row r="11" spans="1:10" ht="15.75">
      <c r="A11" s="12" t="s">
        <v>11</v>
      </c>
      <c r="B11" s="8">
        <v>227</v>
      </c>
      <c r="D11" s="21" t="s">
        <v>11</v>
      </c>
      <c r="E11" s="22">
        <v>220</v>
      </c>
      <c r="F11" s="21" t="s">
        <v>11</v>
      </c>
      <c r="G11" s="59">
        <v>200</v>
      </c>
      <c r="I11" s="68" t="s">
        <v>12</v>
      </c>
      <c r="J11" s="69">
        <f>AVERAGE(E11,E13,E15,G11,G13,G15)</f>
        <v>180.16666666666666</v>
      </c>
    </row>
    <row r="12" spans="1:10" ht="16.149999999999999" thickBot="1">
      <c r="A12" s="8" t="s">
        <v>7</v>
      </c>
      <c r="B12" s="8"/>
      <c r="D12" s="20" t="s">
        <v>7</v>
      </c>
      <c r="E12" s="22"/>
      <c r="F12" s="20" t="s">
        <v>27</v>
      </c>
      <c r="G12" s="59"/>
      <c r="I12" s="70" t="s">
        <v>13</v>
      </c>
      <c r="J12" s="71">
        <f>STDEV(E11,E13,E15,G11,G13,G15)</f>
        <v>58.792573227123412</v>
      </c>
    </row>
    <row r="13" spans="1:10">
      <c r="A13" s="12" t="s">
        <v>11</v>
      </c>
      <c r="B13" s="8">
        <v>139</v>
      </c>
      <c r="D13" s="21" t="s">
        <v>11</v>
      </c>
      <c r="E13" s="22">
        <v>164</v>
      </c>
      <c r="F13" s="21" t="s">
        <v>11</v>
      </c>
      <c r="G13" s="59">
        <v>71</v>
      </c>
    </row>
    <row r="14" spans="1:10">
      <c r="A14" s="8" t="s">
        <v>8</v>
      </c>
      <c r="B14" s="8"/>
      <c r="D14" s="20" t="s">
        <v>8</v>
      </c>
      <c r="E14" s="22"/>
      <c r="F14" s="20" t="s">
        <v>28</v>
      </c>
      <c r="G14" s="59"/>
    </row>
    <row r="15" spans="1:10">
      <c r="A15" s="12" t="s">
        <v>11</v>
      </c>
      <c r="B15" s="8">
        <v>247</v>
      </c>
      <c r="D15" s="21" t="s">
        <v>11</v>
      </c>
      <c r="E15" s="22">
        <v>235</v>
      </c>
      <c r="F15" s="21" t="s">
        <v>11</v>
      </c>
      <c r="G15" s="59">
        <v>191</v>
      </c>
    </row>
    <row r="16" spans="1:10">
      <c r="A16" s="13" t="s">
        <v>12</v>
      </c>
      <c r="B16" s="57">
        <f>AVERAGE(B15,B13,B11)</f>
        <v>204.33333333333334</v>
      </c>
      <c r="D16" s="22" t="s">
        <v>12</v>
      </c>
      <c r="E16" s="60">
        <f>AVERAGE(E15,E13,E11,C15,C13,C11)</f>
        <v>206.33333333333334</v>
      </c>
      <c r="F16" s="22" t="s">
        <v>12</v>
      </c>
      <c r="G16" s="60">
        <f>AVERAGE(G15,G13,G11,E15,E13,E11)</f>
        <v>180.16666666666666</v>
      </c>
    </row>
    <row r="17" spans="1:11">
      <c r="A17" s="13" t="s">
        <v>13</v>
      </c>
      <c r="B17" s="58">
        <f>_xlfn.STDEV.S(B15,B13,B11)</f>
        <v>57.45723047044067</v>
      </c>
      <c r="D17" s="22" t="s">
        <v>13</v>
      </c>
      <c r="E17" s="61">
        <f>_xlfn.STDEV.S(E15,E13,E11,C15,C13,C11)</f>
        <v>37.421027956662762</v>
      </c>
      <c r="F17" s="22" t="s">
        <v>13</v>
      </c>
      <c r="G17" s="61">
        <f>_xlfn.STDEV.S(G15,G13,G11,E15,E13,E11)</f>
        <v>58.792573227123412</v>
      </c>
    </row>
    <row r="22" spans="1:11">
      <c r="A22" s="10" t="s">
        <v>10</v>
      </c>
      <c r="B22" s="10">
        <v>14</v>
      </c>
    </row>
    <row r="23" spans="1:11">
      <c r="A23" t="s">
        <v>9</v>
      </c>
      <c r="B23">
        <v>100</v>
      </c>
    </row>
    <row r="24" spans="1:11">
      <c r="A24" t="s">
        <v>0</v>
      </c>
      <c r="B24">
        <f>B22*B23</f>
        <v>1400</v>
      </c>
    </row>
    <row r="26" spans="1:11">
      <c r="B26" s="53" t="s">
        <v>25</v>
      </c>
    </row>
    <row r="27" spans="1:11">
      <c r="A27" s="7"/>
      <c r="C27" s="80" t="s">
        <v>1</v>
      </c>
      <c r="D27" s="80"/>
      <c r="E27" s="80"/>
      <c r="G27" s="80" t="s">
        <v>2</v>
      </c>
      <c r="H27" s="80"/>
      <c r="I27" s="80"/>
    </row>
    <row r="28" spans="1:11">
      <c r="B28" s="1" t="s">
        <v>3</v>
      </c>
      <c r="C28" t="s">
        <v>6</v>
      </c>
      <c r="D28" t="s">
        <v>7</v>
      </c>
      <c r="E28" t="s">
        <v>8</v>
      </c>
      <c r="G28" t="s">
        <v>6</v>
      </c>
      <c r="H28" t="s">
        <v>7</v>
      </c>
      <c r="I28" t="s">
        <v>8</v>
      </c>
    </row>
    <row r="29" spans="1:11">
      <c r="A29">
        <f>SQRT(B29/60)</f>
        <v>0</v>
      </c>
      <c r="B29" s="1">
        <v>0</v>
      </c>
      <c r="C29" s="9">
        <v>11801</v>
      </c>
      <c r="D29" s="9">
        <v>11924</v>
      </c>
      <c r="E29" s="9">
        <v>11799.5</v>
      </c>
      <c r="G29">
        <f>(C29-C$29)/(0.000998*$B$24)</f>
        <v>0</v>
      </c>
      <c r="H29">
        <f>(D29-D$29)/(0.000998*$B$24)</f>
        <v>0</v>
      </c>
      <c r="I29">
        <f>(E29-E$29)/(0.000998*$B$24)</f>
        <v>0</v>
      </c>
      <c r="J29">
        <f>AVERAGE(G29:I29)</f>
        <v>0</v>
      </c>
      <c r="K29">
        <f>_xlfn.STDEV.P(G29:I29)</f>
        <v>0</v>
      </c>
    </row>
    <row r="30" spans="1:11">
      <c r="A30" s="46">
        <f t="shared" ref="A30:A47" si="0">SQRT(B30/60)</f>
        <v>0.12909944487358055</v>
      </c>
      <c r="B30" s="1">
        <v>1</v>
      </c>
      <c r="C30" s="9">
        <v>11815</v>
      </c>
      <c r="D30" s="9">
        <v>11938</v>
      </c>
      <c r="E30" s="9">
        <v>11815</v>
      </c>
      <c r="G30">
        <f>(C30-C$29)/(0.000998*$B$24)</f>
        <v>10.020040080160321</v>
      </c>
      <c r="H30">
        <f t="shared" ref="H30:H47" si="1">(D30-D$29)/(0.000998*$B$24)</f>
        <v>10.020040080160321</v>
      </c>
      <c r="I30">
        <f>(E30-E$29)/(0.000998*$B$24)</f>
        <v>11.093615803034641</v>
      </c>
      <c r="J30" s="46">
        <f t="shared" ref="J30:J47" si="2">AVERAGE(G30:I30)</f>
        <v>10.37789865445176</v>
      </c>
      <c r="K30" s="46">
        <f t="shared" ref="K30:K47" si="3">_xlfn.STDEV.P(G30:I30)</f>
        <v>0.50608844917445439</v>
      </c>
    </row>
    <row r="31" spans="1:11">
      <c r="A31" s="46">
        <f t="shared" si="0"/>
        <v>0.2581988897471611</v>
      </c>
      <c r="B31" s="1">
        <v>4</v>
      </c>
      <c r="C31" s="9">
        <v>11818.5</v>
      </c>
      <c r="D31" s="9">
        <v>11947</v>
      </c>
      <c r="E31" s="9">
        <v>11818.5</v>
      </c>
      <c r="G31">
        <f t="shared" ref="G31:G47" si="4">(C31-C$29)/(0.000998*$B$24)</f>
        <v>12.525050100200401</v>
      </c>
      <c r="H31">
        <f t="shared" si="1"/>
        <v>16.461494417406239</v>
      </c>
      <c r="I31">
        <f t="shared" ref="I31:I47" si="5">(E31-E$29)/(0.000998*$B$24)</f>
        <v>13.598625823074721</v>
      </c>
      <c r="J31" s="46">
        <f t="shared" si="2"/>
        <v>14.195056780227119</v>
      </c>
      <c r="K31" s="46">
        <f t="shared" si="3"/>
        <v>1.661464390350246</v>
      </c>
    </row>
    <row r="32" spans="1:11">
      <c r="A32" s="46">
        <f t="shared" si="0"/>
        <v>0.3872983346207417</v>
      </c>
      <c r="B32" s="1">
        <v>9</v>
      </c>
      <c r="C32" s="9">
        <v>11812.5</v>
      </c>
      <c r="D32" s="9">
        <v>11937.5</v>
      </c>
      <c r="E32" s="9">
        <v>11811.5</v>
      </c>
      <c r="G32">
        <f t="shared" si="4"/>
        <v>8.2307472087031197</v>
      </c>
      <c r="H32">
        <f t="shared" si="1"/>
        <v>9.6621815058688814</v>
      </c>
      <c r="I32">
        <f t="shared" si="5"/>
        <v>8.588605782994561</v>
      </c>
      <c r="J32" s="46">
        <f t="shared" si="2"/>
        <v>8.8271781658555213</v>
      </c>
      <c r="K32" s="46">
        <f t="shared" si="3"/>
        <v>0.60824261780618261</v>
      </c>
    </row>
    <row r="33" spans="1:11">
      <c r="A33" s="46">
        <f t="shared" si="0"/>
        <v>0.5163977794943222</v>
      </c>
      <c r="B33" s="1">
        <v>16</v>
      </c>
      <c r="C33" s="9">
        <v>11816</v>
      </c>
      <c r="D33" s="9">
        <v>11942</v>
      </c>
      <c r="E33" s="9">
        <v>11814.5</v>
      </c>
      <c r="G33">
        <f t="shared" si="4"/>
        <v>10.7357572287432</v>
      </c>
      <c r="H33">
        <f t="shared" si="1"/>
        <v>12.882908674491841</v>
      </c>
      <c r="I33">
        <f t="shared" si="5"/>
        <v>10.7357572287432</v>
      </c>
      <c r="J33" s="46">
        <f t="shared" si="2"/>
        <v>11.451474377326079</v>
      </c>
      <c r="K33" s="46">
        <f t="shared" si="3"/>
        <v>1.0121768983489088</v>
      </c>
    </row>
    <row r="34" spans="1:11">
      <c r="A34" s="46">
        <f t="shared" si="0"/>
        <v>0.6454972243679028</v>
      </c>
      <c r="B34" s="1">
        <v>25</v>
      </c>
      <c r="C34" s="9">
        <v>11819</v>
      </c>
      <c r="D34" s="9">
        <v>11946</v>
      </c>
      <c r="E34" s="9">
        <v>11818</v>
      </c>
      <c r="G34">
        <f t="shared" si="4"/>
        <v>12.882908674491841</v>
      </c>
      <c r="H34">
        <f t="shared" si="1"/>
        <v>15.74577726882336</v>
      </c>
      <c r="I34">
        <f t="shared" si="5"/>
        <v>13.24076724878328</v>
      </c>
      <c r="J34" s="46">
        <f t="shared" si="2"/>
        <v>13.956484397366161</v>
      </c>
      <c r="K34" s="46">
        <f t="shared" si="3"/>
        <v>1.2736280002900218</v>
      </c>
    </row>
    <row r="35" spans="1:11">
      <c r="A35" s="46">
        <f t="shared" si="0"/>
        <v>0.7745966692414834</v>
      </c>
      <c r="B35" s="1">
        <v>36</v>
      </c>
      <c r="C35" s="9">
        <v>11822</v>
      </c>
      <c r="D35" s="9">
        <v>11947</v>
      </c>
      <c r="E35" s="9">
        <v>11818.5</v>
      </c>
      <c r="G35">
        <f t="shared" si="4"/>
        <v>15.030060120240481</v>
      </c>
      <c r="H35">
        <f t="shared" si="1"/>
        <v>16.461494417406239</v>
      </c>
      <c r="I35">
        <f t="shared" si="5"/>
        <v>13.598625823074721</v>
      </c>
      <c r="J35" s="46">
        <f t="shared" si="2"/>
        <v>15.03006012024048</v>
      </c>
      <c r="K35" s="46">
        <f t="shared" si="3"/>
        <v>1.1687612094585249</v>
      </c>
    </row>
    <row r="36" spans="1:11">
      <c r="A36" s="46">
        <f t="shared" si="0"/>
        <v>0.9036961141150639</v>
      </c>
      <c r="B36" s="1">
        <v>49</v>
      </c>
      <c r="C36" s="9">
        <v>11828</v>
      </c>
      <c r="D36" s="9">
        <v>11949.5</v>
      </c>
      <c r="E36" s="9">
        <v>11821</v>
      </c>
      <c r="G36">
        <f t="shared" si="4"/>
        <v>19.324363011737763</v>
      </c>
      <c r="H36">
        <f t="shared" si="1"/>
        <v>18.250787288863442</v>
      </c>
      <c r="I36">
        <f t="shared" si="5"/>
        <v>15.387918694531921</v>
      </c>
      <c r="J36" s="46">
        <f t="shared" si="2"/>
        <v>17.654356331711043</v>
      </c>
      <c r="K36" s="46">
        <f t="shared" si="3"/>
        <v>1.6614643903502391</v>
      </c>
    </row>
    <row r="37" spans="1:11">
      <c r="A37" s="46">
        <f t="shared" si="0"/>
        <v>1.0327955589886444</v>
      </c>
      <c r="B37" s="1">
        <v>64</v>
      </c>
      <c r="C37" s="9">
        <v>11829.5</v>
      </c>
      <c r="D37" s="9">
        <v>11953</v>
      </c>
      <c r="E37" s="9">
        <v>11822.5</v>
      </c>
      <c r="G37">
        <f t="shared" si="4"/>
        <v>20.397938734612083</v>
      </c>
      <c r="H37">
        <f t="shared" si="1"/>
        <v>20.755797308903521</v>
      </c>
      <c r="I37">
        <f t="shared" si="5"/>
        <v>16.461494417406239</v>
      </c>
      <c r="J37" s="46">
        <f t="shared" si="2"/>
        <v>19.205076820307283</v>
      </c>
      <c r="K37" s="46">
        <f t="shared" si="3"/>
        <v>1.9454989061814039</v>
      </c>
    </row>
    <row r="38" spans="1:11">
      <c r="A38" s="46">
        <f t="shared" si="0"/>
        <v>1.1618950038622251</v>
      </c>
      <c r="B38" s="1">
        <v>81</v>
      </c>
      <c r="C38" s="9">
        <v>11832</v>
      </c>
      <c r="D38" s="9">
        <v>11956.5</v>
      </c>
      <c r="E38" s="9">
        <v>11822.5</v>
      </c>
      <c r="G38">
        <f t="shared" si="4"/>
        <v>22.187231606069282</v>
      </c>
      <c r="H38">
        <f t="shared" si="1"/>
        <v>23.260807328943603</v>
      </c>
      <c r="I38">
        <f t="shared" si="5"/>
        <v>16.461494417406239</v>
      </c>
      <c r="J38" s="46">
        <f t="shared" si="2"/>
        <v>20.636511117473045</v>
      </c>
      <c r="K38" s="46">
        <f t="shared" si="3"/>
        <v>2.9845395560637216</v>
      </c>
    </row>
    <row r="39" spans="1:11">
      <c r="A39" s="46">
        <f t="shared" si="0"/>
        <v>1.2909944487358056</v>
      </c>
      <c r="B39" s="1">
        <v>100</v>
      </c>
      <c r="C39" s="9">
        <v>11831.5</v>
      </c>
      <c r="D39" s="9">
        <v>11956</v>
      </c>
      <c r="E39" s="9">
        <v>11823</v>
      </c>
      <c r="G39">
        <f t="shared" si="4"/>
        <v>21.829373031777841</v>
      </c>
      <c r="H39">
        <f t="shared" si="1"/>
        <v>22.902948754652162</v>
      </c>
      <c r="I39">
        <f t="shared" si="5"/>
        <v>16.819352991697681</v>
      </c>
      <c r="J39" s="46">
        <f t="shared" si="2"/>
        <v>20.517224926042562</v>
      </c>
      <c r="K39" s="46">
        <f t="shared" si="3"/>
        <v>2.6512681041717525</v>
      </c>
    </row>
    <row r="40" spans="1:11">
      <c r="A40" s="46">
        <f t="shared" si="0"/>
        <v>1.4200938936093861</v>
      </c>
      <c r="B40" s="1">
        <v>121</v>
      </c>
      <c r="C40" s="9">
        <v>11834</v>
      </c>
      <c r="D40" s="9">
        <v>11958.5</v>
      </c>
      <c r="E40" s="9">
        <v>11823</v>
      </c>
      <c r="G40">
        <f t="shared" si="4"/>
        <v>23.618665903235041</v>
      </c>
      <c r="H40">
        <f t="shared" si="1"/>
        <v>24.692241626109361</v>
      </c>
      <c r="I40">
        <f t="shared" si="5"/>
        <v>16.819352991697681</v>
      </c>
      <c r="J40" s="46">
        <f t="shared" si="2"/>
        <v>21.710086840347362</v>
      </c>
      <c r="K40" s="46">
        <f t="shared" si="3"/>
        <v>3.4859335805426181</v>
      </c>
    </row>
    <row r="41" spans="1:11">
      <c r="A41" s="46">
        <f t="shared" si="0"/>
        <v>1.5491933384829668</v>
      </c>
      <c r="B41" s="1">
        <v>144</v>
      </c>
      <c r="C41" s="9">
        <v>11837.5</v>
      </c>
      <c r="D41" s="9">
        <v>11960</v>
      </c>
      <c r="E41" s="9">
        <v>11826</v>
      </c>
      <c r="G41">
        <f t="shared" si="4"/>
        <v>26.123675923275123</v>
      </c>
      <c r="H41">
        <f t="shared" si="1"/>
        <v>25.765817348983681</v>
      </c>
      <c r="I41">
        <f t="shared" si="5"/>
        <v>18.966504437446321</v>
      </c>
      <c r="J41" s="46">
        <f t="shared" si="2"/>
        <v>23.618665903235041</v>
      </c>
      <c r="K41" s="46">
        <f t="shared" si="3"/>
        <v>3.2928174782522932</v>
      </c>
    </row>
    <row r="42" spans="1:11">
      <c r="A42" s="46">
        <f t="shared" si="0"/>
        <v>1.6782927833565473</v>
      </c>
      <c r="B42" s="1">
        <v>169</v>
      </c>
      <c r="C42" s="9">
        <v>11838.5</v>
      </c>
      <c r="D42" s="9">
        <v>11962</v>
      </c>
      <c r="E42" s="9">
        <v>11828</v>
      </c>
      <c r="G42">
        <f t="shared" si="4"/>
        <v>26.839393071858002</v>
      </c>
      <c r="H42">
        <f t="shared" si="1"/>
        <v>27.197251646149443</v>
      </c>
      <c r="I42">
        <f t="shared" si="5"/>
        <v>20.397938734612083</v>
      </c>
      <c r="J42" s="46">
        <f t="shared" si="2"/>
        <v>24.811527817539844</v>
      </c>
      <c r="K42" s="46">
        <f t="shared" si="3"/>
        <v>3.1242964151418788</v>
      </c>
    </row>
    <row r="43" spans="1:11">
      <c r="A43" s="46">
        <f t="shared" si="0"/>
        <v>1.8073922282301278</v>
      </c>
      <c r="B43" s="1">
        <v>196</v>
      </c>
      <c r="C43" s="9">
        <f>AVERAGE(C44,C42)</f>
        <v>11839.75</v>
      </c>
      <c r="D43" s="9">
        <f>AVERAGE(D44,D42)</f>
        <v>11963.75</v>
      </c>
      <c r="E43" s="9">
        <f>AVERAGE(E44,E42)</f>
        <v>11829.5</v>
      </c>
      <c r="G43">
        <f t="shared" si="4"/>
        <v>27.734039507586601</v>
      </c>
      <c r="H43">
        <f t="shared" si="1"/>
        <v>28.44975665616948</v>
      </c>
      <c r="I43">
        <f t="shared" si="5"/>
        <v>21.4715144574864</v>
      </c>
      <c r="J43" s="46">
        <f t="shared" si="2"/>
        <v>25.885103540414161</v>
      </c>
      <c r="K43" s="46">
        <f t="shared" si="3"/>
        <v>3.1345269929074786</v>
      </c>
    </row>
    <row r="44" spans="1:11">
      <c r="A44" s="46">
        <f t="shared" si="0"/>
        <v>1.9364916731037085</v>
      </c>
      <c r="B44" s="1">
        <v>225</v>
      </c>
      <c r="C44" s="9">
        <v>11841</v>
      </c>
      <c r="D44" s="9">
        <v>11965.5</v>
      </c>
      <c r="E44" s="9">
        <v>11831</v>
      </c>
      <c r="G44">
        <f t="shared" si="4"/>
        <v>28.628685943315201</v>
      </c>
      <c r="H44">
        <f t="shared" si="1"/>
        <v>29.702261666189521</v>
      </c>
      <c r="I44">
        <f t="shared" si="5"/>
        <v>22.54509018036072</v>
      </c>
      <c r="J44" s="46">
        <f t="shared" si="2"/>
        <v>26.958679263288477</v>
      </c>
      <c r="K44" s="46">
        <f t="shared" si="3"/>
        <v>3.1515041544095319</v>
      </c>
    </row>
    <row r="45" spans="1:11">
      <c r="A45" s="46">
        <f t="shared" si="0"/>
        <v>2.0655911179772888</v>
      </c>
      <c r="B45" s="1">
        <v>256</v>
      </c>
      <c r="C45" s="9">
        <v>11843</v>
      </c>
      <c r="D45" s="9">
        <v>11967</v>
      </c>
      <c r="E45" s="9">
        <v>11835.5</v>
      </c>
      <c r="G45">
        <f t="shared" si="4"/>
        <v>30.060120240480963</v>
      </c>
      <c r="H45">
        <f t="shared" si="1"/>
        <v>30.775837389063842</v>
      </c>
      <c r="I45">
        <f t="shared" si="5"/>
        <v>25.765817348983681</v>
      </c>
      <c r="J45" s="46">
        <f t="shared" si="2"/>
        <v>28.867258326176159</v>
      </c>
      <c r="K45" s="46">
        <f t="shared" si="3"/>
        <v>2.212429262213881</v>
      </c>
    </row>
    <row r="46" spans="1:11">
      <c r="A46" s="46">
        <f t="shared" si="0"/>
        <v>2.8166173565703478</v>
      </c>
      <c r="B46" s="1">
        <v>476</v>
      </c>
      <c r="C46" s="9">
        <v>11851</v>
      </c>
      <c r="D46" s="9">
        <v>11971.5</v>
      </c>
      <c r="E46" s="9">
        <v>11841</v>
      </c>
      <c r="G46">
        <f t="shared" si="4"/>
        <v>35.785857429144002</v>
      </c>
      <c r="H46">
        <f t="shared" si="1"/>
        <v>33.996564557686803</v>
      </c>
      <c r="I46">
        <f t="shared" si="5"/>
        <v>29.702261666189521</v>
      </c>
      <c r="J46" s="46">
        <f t="shared" si="2"/>
        <v>33.161561217673437</v>
      </c>
      <c r="K46" s="46">
        <f t="shared" si="3"/>
        <v>2.5528359765999498</v>
      </c>
    </row>
    <row r="47" spans="1:11">
      <c r="A47" s="46">
        <f t="shared" si="0"/>
        <v>4.9125689138508104</v>
      </c>
      <c r="B47" s="1">
        <v>1448</v>
      </c>
      <c r="C47" s="9">
        <v>11861.5</v>
      </c>
      <c r="D47" s="9">
        <v>11983.5</v>
      </c>
      <c r="E47" s="9">
        <v>11856</v>
      </c>
      <c r="G47">
        <f t="shared" si="4"/>
        <v>43.300887489264241</v>
      </c>
      <c r="H47">
        <f t="shared" si="1"/>
        <v>42.585170340681366</v>
      </c>
      <c r="I47">
        <f t="shared" si="5"/>
        <v>40.438018894932725</v>
      </c>
      <c r="J47" s="46">
        <f t="shared" si="2"/>
        <v>42.108025574959441</v>
      </c>
      <c r="K47" s="46">
        <f t="shared" si="3"/>
        <v>1.2164852356123628</v>
      </c>
    </row>
    <row r="48" spans="1:11">
      <c r="B48" s="1"/>
      <c r="F48" s="4" t="s">
        <v>4</v>
      </c>
      <c r="G48" s="52">
        <f>SLOPE(G29:G47,$A$29:$A$47)</f>
        <v>8.562279057841419</v>
      </c>
      <c r="H48" s="52">
        <f t="shared" ref="H48:I48" si="6">SLOPE(H29:H47,$A$29:$A$47)</f>
        <v>7.9833628550427074</v>
      </c>
      <c r="I48" s="52">
        <f t="shared" si="6"/>
        <v>7.2032220639582238</v>
      </c>
    </row>
    <row r="49" spans="1:29">
      <c r="B49" s="1"/>
      <c r="G49" s="19" t="s">
        <v>12</v>
      </c>
      <c r="H49" s="54">
        <f>AVERAGE(G48:I48)</f>
        <v>7.9162879922807834</v>
      </c>
    </row>
    <row r="50" spans="1:29">
      <c r="B50" s="1"/>
      <c r="G50" s="19" t="s">
        <v>13</v>
      </c>
      <c r="H50" s="53">
        <f>_xlfn.STDEV.S(G48:I48)</f>
        <v>0.68200678593882402</v>
      </c>
    </row>
    <row r="52" spans="1:29">
      <c r="B52" s="8" t="s">
        <v>5</v>
      </c>
      <c r="V52" s="1"/>
      <c r="Z52" s="1"/>
      <c r="AA52" s="1"/>
      <c r="AB52" s="1"/>
      <c r="AC52" s="1"/>
    </row>
    <row r="53" spans="1:29">
      <c r="A53" s="7"/>
      <c r="C53" s="80" t="s">
        <v>1</v>
      </c>
      <c r="D53" s="80"/>
      <c r="E53" s="80"/>
      <c r="G53" s="80" t="s">
        <v>2</v>
      </c>
      <c r="H53" s="80"/>
      <c r="I53" s="80"/>
      <c r="V53" s="1"/>
    </row>
    <row r="54" spans="1:29">
      <c r="B54" s="1" t="s">
        <v>3</v>
      </c>
      <c r="C54" t="s">
        <v>6</v>
      </c>
      <c r="D54" t="s">
        <v>7</v>
      </c>
      <c r="E54" t="s">
        <v>8</v>
      </c>
      <c r="G54" t="s">
        <v>6</v>
      </c>
      <c r="H54" t="s">
        <v>7</v>
      </c>
      <c r="I54" t="s">
        <v>8</v>
      </c>
      <c r="V54" s="1"/>
      <c r="Z54" s="3"/>
      <c r="AA54" s="3"/>
      <c r="AB54" s="3"/>
      <c r="AC54" s="3"/>
    </row>
    <row r="55" spans="1:29">
      <c r="A55" s="46">
        <f>SQRT(B55/60)</f>
        <v>0</v>
      </c>
      <c r="B55" s="1">
        <v>0</v>
      </c>
      <c r="C55" s="9">
        <v>11983</v>
      </c>
      <c r="D55" s="9">
        <v>11972</v>
      </c>
      <c r="E55" s="9">
        <v>11705</v>
      </c>
      <c r="G55">
        <f t="shared" ref="G55:G73" si="7">(C55-C$55)/(0.000998*$B$24)</f>
        <v>0</v>
      </c>
      <c r="H55">
        <f t="shared" ref="H55:H73" si="8">(D55-D$55)/(0.000998*$B$24)</f>
        <v>0</v>
      </c>
      <c r="I55">
        <f t="shared" ref="I55:I73" si="9">(E55-E$55)/(0.000998*$B$24)</f>
        <v>0</v>
      </c>
      <c r="J55" s="46">
        <f>AVERAGE(G55:I55)</f>
        <v>0</v>
      </c>
      <c r="K55" s="46">
        <f>_xlfn.STDEV.P(G55:I55)</f>
        <v>0</v>
      </c>
      <c r="V55" s="1"/>
      <c r="W55" s="3"/>
      <c r="X55" s="3"/>
      <c r="Y55" s="3"/>
      <c r="Z55" s="3"/>
      <c r="AA55" s="3"/>
      <c r="AB55" s="3"/>
      <c r="AC55" s="3"/>
    </row>
    <row r="56" spans="1:29">
      <c r="A56" s="46">
        <f t="shared" ref="A56:A73" si="10">SQRT(B56/60)</f>
        <v>0.12909944487358055</v>
      </c>
      <c r="B56" s="1">
        <v>1</v>
      </c>
      <c r="C56" s="9">
        <v>11999</v>
      </c>
      <c r="D56" s="9">
        <v>11994</v>
      </c>
      <c r="E56" s="9">
        <v>11719</v>
      </c>
      <c r="G56">
        <f t="shared" si="7"/>
        <v>11.451474377326081</v>
      </c>
      <c r="H56">
        <f t="shared" si="8"/>
        <v>15.74577726882336</v>
      </c>
      <c r="I56">
        <f t="shared" si="9"/>
        <v>10.020040080160321</v>
      </c>
      <c r="J56" s="46">
        <f t="shared" ref="J56:J73" si="11">AVERAGE(G56:I56)</f>
        <v>12.40576390876992</v>
      </c>
      <c r="K56" s="46">
        <f t="shared" ref="K56:K73" si="12">_xlfn.STDEV.P(G56:I56)</f>
        <v>2.43297047122473</v>
      </c>
      <c r="V56" s="1"/>
      <c r="Z56" s="3"/>
      <c r="AA56" s="3"/>
      <c r="AB56" s="3"/>
      <c r="AC56" s="3"/>
    </row>
    <row r="57" spans="1:29">
      <c r="A57" s="46">
        <f t="shared" si="10"/>
        <v>0.2581988897471611</v>
      </c>
      <c r="B57" s="1">
        <v>4</v>
      </c>
      <c r="C57" s="9">
        <v>12009</v>
      </c>
      <c r="D57" s="9">
        <v>12002</v>
      </c>
      <c r="E57" s="9">
        <v>11725.5</v>
      </c>
      <c r="G57">
        <f t="shared" si="7"/>
        <v>18.60864586315488</v>
      </c>
      <c r="H57">
        <f t="shared" si="8"/>
        <v>21.4715144574864</v>
      </c>
      <c r="I57">
        <f t="shared" si="9"/>
        <v>14.672201545949042</v>
      </c>
      <c r="J57" s="46">
        <f t="shared" si="11"/>
        <v>18.250787288863442</v>
      </c>
      <c r="K57" s="46">
        <f t="shared" si="12"/>
        <v>2.7873178369949025</v>
      </c>
      <c r="V57" s="1"/>
      <c r="Z57" s="3"/>
      <c r="AA57" s="3"/>
      <c r="AB57" s="3"/>
      <c r="AC57" s="3"/>
    </row>
    <row r="58" spans="1:29">
      <c r="A58" s="46">
        <f t="shared" si="10"/>
        <v>0.3872983346207417</v>
      </c>
      <c r="B58" s="1">
        <v>9</v>
      </c>
      <c r="C58" s="9">
        <v>12004.5</v>
      </c>
      <c r="D58" s="9">
        <v>11997</v>
      </c>
      <c r="E58" s="9">
        <v>11721</v>
      </c>
      <c r="G58">
        <f t="shared" si="7"/>
        <v>15.387918694531921</v>
      </c>
      <c r="H58">
        <f t="shared" si="8"/>
        <v>17.892928714572001</v>
      </c>
      <c r="I58">
        <f t="shared" si="9"/>
        <v>11.451474377326081</v>
      </c>
      <c r="J58" s="46">
        <f t="shared" si="11"/>
        <v>14.91077392881</v>
      </c>
      <c r="K58" s="46">
        <f t="shared" si="12"/>
        <v>2.6512681041717809</v>
      </c>
      <c r="V58" s="1"/>
      <c r="W58" s="3"/>
      <c r="X58" s="3"/>
      <c r="Y58" s="3"/>
      <c r="Z58" s="3"/>
      <c r="AA58" s="3"/>
      <c r="AB58" s="3"/>
      <c r="AC58" s="3"/>
    </row>
    <row r="59" spans="1:29">
      <c r="A59" s="46">
        <f t="shared" si="10"/>
        <v>0.5163977794943222</v>
      </c>
      <c r="B59" s="1">
        <v>16</v>
      </c>
      <c r="C59" s="9">
        <v>12010</v>
      </c>
      <c r="D59" s="9">
        <v>12003</v>
      </c>
      <c r="E59" s="9">
        <v>11724</v>
      </c>
      <c r="G59">
        <f t="shared" si="7"/>
        <v>19.324363011737763</v>
      </c>
      <c r="H59">
        <f t="shared" si="8"/>
        <v>22.187231606069282</v>
      </c>
      <c r="I59">
        <f t="shared" si="9"/>
        <v>13.598625823074721</v>
      </c>
      <c r="J59" s="46">
        <f t="shared" si="11"/>
        <v>18.370073480293922</v>
      </c>
      <c r="K59" s="46">
        <f t="shared" si="12"/>
        <v>3.5706244744478832</v>
      </c>
      <c r="V59" s="1"/>
      <c r="Z59" s="3"/>
      <c r="AA59" s="3"/>
      <c r="AB59" s="3"/>
      <c r="AC59" s="3"/>
    </row>
    <row r="60" spans="1:29">
      <c r="A60" s="46">
        <f t="shared" si="10"/>
        <v>0.6454972243679028</v>
      </c>
      <c r="B60" s="1">
        <v>25</v>
      </c>
      <c r="C60" s="9">
        <v>12017.5</v>
      </c>
      <c r="D60" s="9">
        <v>12011</v>
      </c>
      <c r="E60" s="9">
        <v>11728</v>
      </c>
      <c r="G60">
        <f t="shared" si="7"/>
        <v>24.692241626109361</v>
      </c>
      <c r="H60">
        <f t="shared" si="8"/>
        <v>27.912968794732322</v>
      </c>
      <c r="I60">
        <f t="shared" si="9"/>
        <v>16.461494417406239</v>
      </c>
      <c r="J60" s="46">
        <f t="shared" si="11"/>
        <v>23.022234946082644</v>
      </c>
      <c r="K60" s="46">
        <f t="shared" si="12"/>
        <v>4.8218777868612639</v>
      </c>
      <c r="V60" s="1"/>
      <c r="Z60" s="3"/>
      <c r="AA60" s="3"/>
      <c r="AB60" s="3"/>
      <c r="AC60" s="3"/>
    </row>
    <row r="61" spans="1:29">
      <c r="A61" s="46">
        <f t="shared" si="10"/>
        <v>0.7745966692414834</v>
      </c>
      <c r="B61" s="1">
        <v>36</v>
      </c>
      <c r="C61" s="9">
        <v>12020.5</v>
      </c>
      <c r="D61" s="9">
        <v>12015</v>
      </c>
      <c r="E61" s="9">
        <v>11728</v>
      </c>
      <c r="G61">
        <f t="shared" si="7"/>
        <v>26.839393071858002</v>
      </c>
      <c r="H61">
        <f t="shared" si="8"/>
        <v>30.775837389063842</v>
      </c>
      <c r="I61">
        <f t="shared" si="9"/>
        <v>16.461494417406239</v>
      </c>
      <c r="J61" s="46">
        <f t="shared" si="11"/>
        <v>24.692241626109361</v>
      </c>
      <c r="K61" s="46">
        <f t="shared" si="12"/>
        <v>6.0378140733103258</v>
      </c>
    </row>
    <row r="62" spans="1:29">
      <c r="A62" s="46">
        <f t="shared" si="10"/>
        <v>0.9036961141150639</v>
      </c>
      <c r="B62" s="1">
        <v>49</v>
      </c>
      <c r="C62" s="9">
        <v>12024.5</v>
      </c>
      <c r="D62" s="9">
        <v>12019.5</v>
      </c>
      <c r="E62" s="9">
        <v>11732</v>
      </c>
      <c r="G62">
        <f t="shared" si="7"/>
        <v>29.702261666189521</v>
      </c>
      <c r="H62">
        <f t="shared" si="8"/>
        <v>33.996564557686803</v>
      </c>
      <c r="I62">
        <f t="shared" si="9"/>
        <v>19.324363011737763</v>
      </c>
      <c r="J62" s="46">
        <f t="shared" si="11"/>
        <v>27.67439641187136</v>
      </c>
      <c r="K62" s="46">
        <f t="shared" si="12"/>
        <v>6.1591424007183955</v>
      </c>
    </row>
    <row r="63" spans="1:29">
      <c r="A63" s="46">
        <f t="shared" si="10"/>
        <v>1.0327955589886444</v>
      </c>
      <c r="B63" s="1">
        <v>64</v>
      </c>
      <c r="C63" s="9">
        <v>12029</v>
      </c>
      <c r="D63" s="9">
        <v>12022.5</v>
      </c>
      <c r="E63" s="9">
        <v>11735.5</v>
      </c>
      <c r="G63">
        <f t="shared" si="7"/>
        <v>32.922988834812479</v>
      </c>
      <c r="H63">
        <f t="shared" si="8"/>
        <v>36.143716003435443</v>
      </c>
      <c r="I63">
        <f t="shared" si="9"/>
        <v>21.829373031777841</v>
      </c>
      <c r="J63" s="46">
        <f t="shared" si="11"/>
        <v>30.298692623341918</v>
      </c>
      <c r="K63" s="46">
        <f t="shared" si="12"/>
        <v>6.1313566542115119</v>
      </c>
    </row>
    <row r="64" spans="1:29">
      <c r="A64" s="46">
        <f t="shared" si="10"/>
        <v>1.1618950038622251</v>
      </c>
      <c r="B64" s="1">
        <v>81</v>
      </c>
      <c r="C64" s="9">
        <v>12030.5</v>
      </c>
      <c r="D64" s="9">
        <v>12025</v>
      </c>
      <c r="E64" s="9">
        <v>11738.5</v>
      </c>
      <c r="G64">
        <f t="shared" si="7"/>
        <v>33.996564557686803</v>
      </c>
      <c r="H64">
        <f t="shared" si="8"/>
        <v>37.933008874892643</v>
      </c>
      <c r="I64">
        <f t="shared" si="9"/>
        <v>23.976524477526482</v>
      </c>
      <c r="J64" s="46">
        <f t="shared" si="11"/>
        <v>31.968699303368641</v>
      </c>
      <c r="K64" s="46">
        <f t="shared" si="12"/>
        <v>5.8753747285164568</v>
      </c>
    </row>
    <row r="65" spans="1:11">
      <c r="A65" s="46">
        <f t="shared" si="10"/>
        <v>1.2909944487358056</v>
      </c>
      <c r="B65" s="1">
        <v>100</v>
      </c>
      <c r="C65" s="9">
        <v>12034</v>
      </c>
      <c r="D65" s="9">
        <v>12028</v>
      </c>
      <c r="E65" s="9">
        <v>11739.5</v>
      </c>
      <c r="G65">
        <f t="shared" si="7"/>
        <v>36.501574577726885</v>
      </c>
      <c r="H65">
        <f t="shared" si="8"/>
        <v>40.080160320641284</v>
      </c>
      <c r="I65">
        <f t="shared" si="9"/>
        <v>24.692241626109361</v>
      </c>
      <c r="J65" s="46">
        <f t="shared" si="11"/>
        <v>33.757992174825844</v>
      </c>
      <c r="K65" s="46">
        <f t="shared" si="12"/>
        <v>6.5748228740913506</v>
      </c>
    </row>
    <row r="66" spans="1:11">
      <c r="A66" s="46">
        <f t="shared" si="10"/>
        <v>1.4200938936093861</v>
      </c>
      <c r="B66" s="1">
        <v>121</v>
      </c>
      <c r="C66" s="9">
        <v>12038</v>
      </c>
      <c r="D66" s="9">
        <v>12030</v>
      </c>
      <c r="E66" s="9">
        <v>11743.5</v>
      </c>
      <c r="G66">
        <f t="shared" si="7"/>
        <v>39.364443172058401</v>
      </c>
      <c r="H66">
        <f t="shared" si="8"/>
        <v>41.511594617807042</v>
      </c>
      <c r="I66">
        <f t="shared" si="9"/>
        <v>27.555110220440881</v>
      </c>
      <c r="J66" s="46">
        <f t="shared" si="11"/>
        <v>36.143716003435443</v>
      </c>
      <c r="K66" s="46">
        <f t="shared" si="12"/>
        <v>6.1359963496572441</v>
      </c>
    </row>
    <row r="67" spans="1:11">
      <c r="A67" s="46">
        <f t="shared" si="10"/>
        <v>1.5491933384829668</v>
      </c>
      <c r="B67" s="1">
        <v>144</v>
      </c>
      <c r="C67" s="9">
        <v>12042</v>
      </c>
      <c r="D67" s="9">
        <v>12033</v>
      </c>
      <c r="E67" s="9">
        <v>11746</v>
      </c>
      <c r="G67">
        <f t="shared" si="7"/>
        <v>42.227311766389924</v>
      </c>
      <c r="H67">
        <f t="shared" si="8"/>
        <v>43.658746063555682</v>
      </c>
      <c r="I67">
        <f t="shared" si="9"/>
        <v>29.344403091898084</v>
      </c>
      <c r="J67" s="46">
        <f t="shared" si="11"/>
        <v>38.41015364061456</v>
      </c>
      <c r="K67" s="46">
        <f t="shared" si="12"/>
        <v>6.4370348140242779</v>
      </c>
    </row>
    <row r="68" spans="1:11">
      <c r="A68" s="46">
        <f t="shared" si="10"/>
        <v>1.6782927833565473</v>
      </c>
      <c r="B68" s="1">
        <v>169</v>
      </c>
      <c r="C68" s="9">
        <v>12044</v>
      </c>
      <c r="D68" s="9">
        <v>12037</v>
      </c>
      <c r="E68" s="9">
        <v>11747.5</v>
      </c>
      <c r="G68">
        <f t="shared" si="7"/>
        <v>43.658746063555682</v>
      </c>
      <c r="H68">
        <f t="shared" si="8"/>
        <v>46.521614657887206</v>
      </c>
      <c r="I68">
        <f t="shared" si="9"/>
        <v>30.4179788147724</v>
      </c>
      <c r="J68" s="46">
        <f t="shared" si="11"/>
        <v>40.199446512071766</v>
      </c>
      <c r="K68" s="46">
        <f t="shared" si="12"/>
        <v>7.0145960625962065</v>
      </c>
    </row>
    <row r="69" spans="1:11">
      <c r="A69" s="46">
        <f t="shared" si="10"/>
        <v>1.8073922282301278</v>
      </c>
      <c r="B69" s="1">
        <v>196</v>
      </c>
      <c r="C69" s="9">
        <v>12046.25</v>
      </c>
      <c r="D69" s="9">
        <v>12038.5</v>
      </c>
      <c r="E69" s="9">
        <v>11750</v>
      </c>
      <c r="G69">
        <f t="shared" si="7"/>
        <v>45.269109647867161</v>
      </c>
      <c r="H69">
        <f t="shared" si="8"/>
        <v>47.595190380761522</v>
      </c>
      <c r="I69">
        <f t="shared" si="9"/>
        <v>32.207271686229603</v>
      </c>
      <c r="J69" s="46">
        <f t="shared" si="11"/>
        <v>41.690523904952762</v>
      </c>
      <c r="K69" s="46">
        <f t="shared" si="12"/>
        <v>6.7725779127755619</v>
      </c>
    </row>
    <row r="70" spans="1:11">
      <c r="A70" s="46">
        <f t="shared" si="10"/>
        <v>1.9364916731037085</v>
      </c>
      <c r="B70" s="1">
        <v>225</v>
      </c>
      <c r="C70" s="9">
        <v>12048.5</v>
      </c>
      <c r="D70" s="9">
        <v>12040</v>
      </c>
      <c r="E70" s="9">
        <v>11752.5</v>
      </c>
      <c r="G70">
        <f t="shared" si="7"/>
        <v>46.87947323217864</v>
      </c>
      <c r="H70">
        <f t="shared" si="8"/>
        <v>48.668766103635846</v>
      </c>
      <c r="I70">
        <f t="shared" si="9"/>
        <v>33.996564557686803</v>
      </c>
      <c r="J70" s="46">
        <f t="shared" si="11"/>
        <v>43.181601297833765</v>
      </c>
      <c r="K70" s="46">
        <f t="shared" si="12"/>
        <v>6.5357512796080925</v>
      </c>
    </row>
    <row r="71" spans="1:11">
      <c r="A71" s="46">
        <f t="shared" si="10"/>
        <v>2.0655911179772888</v>
      </c>
      <c r="B71" s="1">
        <v>256</v>
      </c>
      <c r="C71" s="9">
        <v>12051.5</v>
      </c>
      <c r="D71" s="9">
        <v>12042.5</v>
      </c>
      <c r="E71" s="9">
        <v>11756</v>
      </c>
      <c r="G71">
        <f t="shared" si="7"/>
        <v>49.026624677927281</v>
      </c>
      <c r="H71">
        <f t="shared" si="8"/>
        <v>50.458058975093046</v>
      </c>
      <c r="I71">
        <f t="shared" si="9"/>
        <v>36.501574577726885</v>
      </c>
      <c r="J71" s="46">
        <f t="shared" si="11"/>
        <v>45.328752743582406</v>
      </c>
      <c r="K71" s="46">
        <f t="shared" si="12"/>
        <v>6.2690539858148924</v>
      </c>
    </row>
    <row r="72" spans="1:11">
      <c r="A72" s="46">
        <f t="shared" si="10"/>
        <v>2.8166173565703478</v>
      </c>
      <c r="B72" s="1">
        <v>476</v>
      </c>
      <c r="C72" s="9">
        <v>12063</v>
      </c>
      <c r="D72" s="9">
        <v>12050.5</v>
      </c>
      <c r="E72" s="9">
        <v>11765</v>
      </c>
      <c r="G72">
        <f t="shared" si="7"/>
        <v>57.257371886630402</v>
      </c>
      <c r="H72">
        <f t="shared" si="8"/>
        <v>56.183796163756085</v>
      </c>
      <c r="I72">
        <f t="shared" si="9"/>
        <v>42.9430289149728</v>
      </c>
      <c r="J72" s="46">
        <f t="shared" si="11"/>
        <v>52.128065655119769</v>
      </c>
      <c r="K72" s="46">
        <f t="shared" si="12"/>
        <v>6.5095732654079974</v>
      </c>
    </row>
    <row r="73" spans="1:11">
      <c r="A73" s="46">
        <f t="shared" si="10"/>
        <v>4.9125689138508104</v>
      </c>
      <c r="B73" s="1">
        <v>1448</v>
      </c>
      <c r="C73" s="9">
        <v>12079.5</v>
      </c>
      <c r="D73" s="9">
        <v>12066.5</v>
      </c>
      <c r="E73" s="9">
        <v>11782</v>
      </c>
      <c r="G73">
        <f t="shared" si="7"/>
        <v>69.066704838247929</v>
      </c>
      <c r="H73">
        <f t="shared" si="8"/>
        <v>67.635270541082164</v>
      </c>
      <c r="I73">
        <f t="shared" si="9"/>
        <v>55.110220440881761</v>
      </c>
      <c r="J73" s="46">
        <f t="shared" si="11"/>
        <v>63.937398606737283</v>
      </c>
      <c r="K73" s="46">
        <f t="shared" si="12"/>
        <v>6.2690539858149243</v>
      </c>
    </row>
    <row r="74" spans="1:11">
      <c r="B74" s="1"/>
      <c r="F74" s="4" t="s">
        <v>4</v>
      </c>
      <c r="G74" s="52">
        <f>SLOPE(G55:G73,$A$29:$A$47)</f>
        <v>13.740280719763179</v>
      </c>
      <c r="H74" s="52">
        <f t="shared" ref="H74:I74" si="13">SLOPE(H55:H73,$A$29:$A$47)</f>
        <v>12.759126374244543</v>
      </c>
      <c r="I74" s="52">
        <f t="shared" si="13"/>
        <v>10.857165941817204</v>
      </c>
    </row>
    <row r="75" spans="1:11">
      <c r="B75" s="1"/>
      <c r="G75" s="13" t="s">
        <v>12</v>
      </c>
      <c r="H75" s="14">
        <f>AVERAGE(G74:I74)</f>
        <v>12.452191011941641</v>
      </c>
    </row>
    <row r="76" spans="1:11">
      <c r="B76" s="1"/>
      <c r="G76" s="13" t="s">
        <v>13</v>
      </c>
      <c r="H76" s="15">
        <f>_xlfn.STDEV.S(G74:I74)</f>
        <v>1.4658597112877574</v>
      </c>
    </row>
    <row r="78" spans="1:11">
      <c r="B78" s="20" t="s">
        <v>15</v>
      </c>
    </row>
    <row r="79" spans="1:11">
      <c r="A79" s="7"/>
      <c r="C79" s="80" t="s">
        <v>1</v>
      </c>
      <c r="D79" s="80"/>
      <c r="E79" s="80"/>
      <c r="G79" s="80" t="s">
        <v>2</v>
      </c>
      <c r="H79" s="80"/>
      <c r="I79" s="80"/>
    </row>
    <row r="80" spans="1:11">
      <c r="B80" s="1" t="s">
        <v>3</v>
      </c>
      <c r="C80" t="s">
        <v>6</v>
      </c>
      <c r="D80" t="s">
        <v>7</v>
      </c>
      <c r="E80" t="s">
        <v>8</v>
      </c>
      <c r="G80" t="s">
        <v>6</v>
      </c>
      <c r="H80" t="s">
        <v>7</v>
      </c>
      <c r="I80" t="s">
        <v>8</v>
      </c>
    </row>
    <row r="81" spans="1:11">
      <c r="A81" s="46">
        <f>SQRT(B81/60)</f>
        <v>0</v>
      </c>
      <c r="B81" s="1">
        <v>0</v>
      </c>
      <c r="C81" s="40">
        <v>11013.5</v>
      </c>
      <c r="D81" s="40">
        <v>10886</v>
      </c>
      <c r="E81" s="40">
        <v>10871</v>
      </c>
      <c r="G81">
        <f t="shared" ref="G81:G99" si="14">(C81-C$81)/(0.000998*$B$24)</f>
        <v>0</v>
      </c>
      <c r="H81">
        <f t="shared" ref="H81:H99" si="15">(D81-D$81)/(0.000998*$B$24)</f>
        <v>0</v>
      </c>
      <c r="I81">
        <f t="shared" ref="I81:I99" si="16">(E81-E$81)/(0.000998*$B$24)</f>
        <v>0</v>
      </c>
      <c r="J81" s="46"/>
      <c r="K81" s="46"/>
    </row>
    <row r="82" spans="1:11">
      <c r="A82" s="46">
        <f t="shared" ref="A82:A99" si="17">SQRT(B82/60)</f>
        <v>0.12909944487358055</v>
      </c>
      <c r="B82" s="1">
        <v>1</v>
      </c>
      <c r="C82" s="40">
        <v>11023</v>
      </c>
      <c r="D82" s="40">
        <v>10894.5</v>
      </c>
      <c r="E82" s="40">
        <v>10881</v>
      </c>
      <c r="G82">
        <f t="shared" si="14"/>
        <v>6.7993129115373607</v>
      </c>
      <c r="H82">
        <f>(D82-D$81)/(0.000998*$B$24)</f>
        <v>6.0835957629544808</v>
      </c>
      <c r="I82">
        <f t="shared" si="16"/>
        <v>7.1571714858288003</v>
      </c>
      <c r="J82" s="46"/>
      <c r="K82" s="46"/>
    </row>
    <row r="83" spans="1:11">
      <c r="A83" s="46">
        <f t="shared" si="17"/>
        <v>0.2581988897471611</v>
      </c>
      <c r="B83" s="1">
        <v>4</v>
      </c>
      <c r="C83" s="40">
        <v>11024.5</v>
      </c>
      <c r="D83" s="40">
        <v>10898.5</v>
      </c>
      <c r="E83" s="40">
        <v>10884</v>
      </c>
      <c r="G83">
        <f t="shared" si="14"/>
        <v>7.8728886344116802</v>
      </c>
      <c r="H83">
        <f t="shared" si="15"/>
        <v>8.9464643572860005</v>
      </c>
      <c r="I83">
        <f t="shared" si="16"/>
        <v>9.3043229315774401</v>
      </c>
      <c r="J83" s="46"/>
      <c r="K83" s="46"/>
    </row>
    <row r="84" spans="1:11">
      <c r="A84" s="46">
        <f t="shared" si="17"/>
        <v>0.3872983346207417</v>
      </c>
      <c r="B84" s="1">
        <v>9</v>
      </c>
      <c r="C84" s="40">
        <v>11028</v>
      </c>
      <c r="D84" s="40">
        <v>10901.5</v>
      </c>
      <c r="E84" s="40">
        <v>10888.5</v>
      </c>
      <c r="G84">
        <f t="shared" si="14"/>
        <v>10.37789865445176</v>
      </c>
      <c r="H84">
        <f t="shared" si="15"/>
        <v>11.093615803034641</v>
      </c>
      <c r="I84">
        <f t="shared" si="16"/>
        <v>12.525050100200401</v>
      </c>
      <c r="J84" s="46"/>
      <c r="K84" s="46"/>
    </row>
    <row r="85" spans="1:11">
      <c r="A85" s="46">
        <f t="shared" si="17"/>
        <v>0.5163977794943222</v>
      </c>
      <c r="B85" s="1">
        <v>16</v>
      </c>
      <c r="C85" s="40">
        <v>11032.5</v>
      </c>
      <c r="D85" s="40">
        <v>10907</v>
      </c>
      <c r="E85" s="40">
        <v>10893.5</v>
      </c>
      <c r="G85">
        <f t="shared" si="14"/>
        <v>13.598625823074721</v>
      </c>
      <c r="H85">
        <f t="shared" si="15"/>
        <v>15.030060120240481</v>
      </c>
      <c r="I85">
        <f t="shared" si="16"/>
        <v>16.103635843114802</v>
      </c>
      <c r="J85" s="46"/>
      <c r="K85" s="46"/>
    </row>
    <row r="86" spans="1:11">
      <c r="A86" s="46">
        <f t="shared" si="17"/>
        <v>0.6454972243679028</v>
      </c>
      <c r="B86" s="1">
        <v>25</v>
      </c>
      <c r="C86" s="40">
        <v>11038</v>
      </c>
      <c r="D86" s="40">
        <v>10912</v>
      </c>
      <c r="E86" s="40">
        <v>10899.5</v>
      </c>
      <c r="G86">
        <f t="shared" si="14"/>
        <v>17.53507014028056</v>
      </c>
      <c r="H86">
        <f t="shared" si="15"/>
        <v>18.60864586315488</v>
      </c>
      <c r="I86">
        <f t="shared" si="16"/>
        <v>20.397938734612083</v>
      </c>
      <c r="J86" s="46"/>
      <c r="K86" s="46"/>
    </row>
    <row r="87" spans="1:11">
      <c r="A87" s="46">
        <f t="shared" si="17"/>
        <v>0.7745966692414834</v>
      </c>
      <c r="B87" s="1">
        <v>36</v>
      </c>
      <c r="C87" s="40">
        <v>11041</v>
      </c>
      <c r="D87" s="40">
        <v>10913.5</v>
      </c>
      <c r="E87" s="40">
        <v>10902.5</v>
      </c>
      <c r="G87">
        <f t="shared" si="14"/>
        <v>19.6822215860292</v>
      </c>
      <c r="H87">
        <f t="shared" si="15"/>
        <v>19.6822215860292</v>
      </c>
      <c r="I87">
        <f t="shared" si="16"/>
        <v>22.54509018036072</v>
      </c>
      <c r="J87" s="46"/>
      <c r="K87" s="46"/>
    </row>
    <row r="88" spans="1:11">
      <c r="A88" s="46">
        <f t="shared" si="17"/>
        <v>0.9036961141150639</v>
      </c>
      <c r="B88" s="1">
        <v>49</v>
      </c>
      <c r="C88" s="40">
        <v>11045.5</v>
      </c>
      <c r="D88" s="40">
        <v>10918</v>
      </c>
      <c r="E88" s="40">
        <v>10908.5</v>
      </c>
      <c r="G88">
        <f t="shared" si="14"/>
        <v>22.902948754652162</v>
      </c>
      <c r="H88">
        <f t="shared" si="15"/>
        <v>22.902948754652162</v>
      </c>
      <c r="I88">
        <f t="shared" si="16"/>
        <v>26.839393071858002</v>
      </c>
      <c r="J88" s="46"/>
      <c r="K88" s="46"/>
    </row>
    <row r="89" spans="1:11">
      <c r="A89" s="46">
        <f t="shared" si="17"/>
        <v>1.0327955589886444</v>
      </c>
      <c r="B89" s="1">
        <v>64</v>
      </c>
      <c r="C89" s="40">
        <v>11050</v>
      </c>
      <c r="D89" s="40">
        <v>10922</v>
      </c>
      <c r="E89" s="40">
        <v>10909.5</v>
      </c>
      <c r="G89">
        <f t="shared" si="14"/>
        <v>26.123675923275123</v>
      </c>
      <c r="H89">
        <f t="shared" si="15"/>
        <v>25.765817348983681</v>
      </c>
      <c r="I89">
        <f t="shared" si="16"/>
        <v>27.555110220440881</v>
      </c>
      <c r="J89" s="46"/>
      <c r="K89" s="46"/>
    </row>
    <row r="90" spans="1:11">
      <c r="A90" s="46">
        <f t="shared" si="17"/>
        <v>1.1618950038622251</v>
      </c>
      <c r="B90" s="1">
        <v>81</v>
      </c>
      <c r="C90" s="40">
        <v>11054.5</v>
      </c>
      <c r="D90" s="40">
        <v>10930</v>
      </c>
      <c r="E90" s="40">
        <v>10914</v>
      </c>
      <c r="G90">
        <f t="shared" si="14"/>
        <v>29.344403091898084</v>
      </c>
      <c r="H90">
        <f t="shared" si="15"/>
        <v>31.491554537646721</v>
      </c>
      <c r="I90">
        <f t="shared" si="16"/>
        <v>30.775837389063842</v>
      </c>
      <c r="J90" s="46"/>
      <c r="K90" s="46"/>
    </row>
    <row r="91" spans="1:11">
      <c r="A91" s="46">
        <f t="shared" si="17"/>
        <v>1.2909944487358056</v>
      </c>
      <c r="B91" s="1">
        <v>100</v>
      </c>
      <c r="C91" s="40">
        <v>11058.5</v>
      </c>
      <c r="D91" s="40">
        <v>10932.5</v>
      </c>
      <c r="E91" s="40">
        <v>10919.5</v>
      </c>
      <c r="G91">
        <f t="shared" si="14"/>
        <v>32.207271686229603</v>
      </c>
      <c r="H91">
        <f t="shared" si="15"/>
        <v>33.28084740910392</v>
      </c>
      <c r="I91">
        <f t="shared" si="16"/>
        <v>34.712281706269685</v>
      </c>
      <c r="J91" s="46"/>
      <c r="K91" s="46"/>
    </row>
    <row r="92" spans="1:11">
      <c r="A92" s="46">
        <f t="shared" si="17"/>
        <v>1.4200938936093861</v>
      </c>
      <c r="B92" s="1">
        <v>121</v>
      </c>
      <c r="C92" s="40">
        <v>11062.5</v>
      </c>
      <c r="D92" s="40">
        <v>10939</v>
      </c>
      <c r="E92" s="40">
        <v>10924</v>
      </c>
      <c r="G92">
        <f t="shared" si="14"/>
        <v>35.07014028056112</v>
      </c>
      <c r="H92">
        <f t="shared" si="15"/>
        <v>37.933008874892643</v>
      </c>
      <c r="I92">
        <f t="shared" si="16"/>
        <v>37.933008874892643</v>
      </c>
      <c r="J92" s="46"/>
      <c r="K92" s="46"/>
    </row>
    <row r="93" spans="1:11">
      <c r="A93" s="46">
        <f t="shared" si="17"/>
        <v>1.5491933384829668</v>
      </c>
      <c r="B93" s="1">
        <v>144</v>
      </c>
      <c r="C93" s="40">
        <v>11068</v>
      </c>
      <c r="D93" s="40">
        <v>10945</v>
      </c>
      <c r="E93" s="40">
        <v>10928</v>
      </c>
      <c r="G93">
        <f t="shared" si="14"/>
        <v>39.00658459776696</v>
      </c>
      <c r="H93">
        <f t="shared" si="15"/>
        <v>42.227311766389924</v>
      </c>
      <c r="I93">
        <f t="shared" si="16"/>
        <v>40.795877469224166</v>
      </c>
      <c r="J93" s="46"/>
      <c r="K93" s="46"/>
    </row>
    <row r="94" spans="1:11">
      <c r="A94" s="46">
        <f t="shared" si="17"/>
        <v>1.6782927833565473</v>
      </c>
      <c r="B94" s="1">
        <v>169</v>
      </c>
      <c r="C94" s="40">
        <v>11072.5</v>
      </c>
      <c r="D94" s="40">
        <v>10952</v>
      </c>
      <c r="E94" s="40">
        <v>10933.5</v>
      </c>
      <c r="G94">
        <f t="shared" si="14"/>
        <v>42.227311766389924</v>
      </c>
      <c r="H94">
        <f t="shared" si="15"/>
        <v>47.237331806470081</v>
      </c>
      <c r="I94">
        <f t="shared" si="16"/>
        <v>44.732321786430006</v>
      </c>
      <c r="J94" s="46"/>
      <c r="K94" s="46"/>
    </row>
    <row r="95" spans="1:11">
      <c r="A95" s="46">
        <f t="shared" si="17"/>
        <v>1.8073922282301278</v>
      </c>
      <c r="B95" s="1">
        <v>196</v>
      </c>
      <c r="C95" s="40">
        <f>AVERAGE(C96,C94)</f>
        <v>11075.75</v>
      </c>
      <c r="D95" s="40">
        <f>AVERAGE(D96,D94)</f>
        <v>10957</v>
      </c>
      <c r="E95" s="40">
        <f>AVERAGE(E96,E94)</f>
        <v>10936.75</v>
      </c>
      <c r="G95">
        <f t="shared" si="14"/>
        <v>44.553392499284286</v>
      </c>
      <c r="H95">
        <f t="shared" si="15"/>
        <v>50.81591754938448</v>
      </c>
      <c r="I95">
        <f t="shared" si="16"/>
        <v>47.05840251932436</v>
      </c>
      <c r="J95" s="46"/>
      <c r="K95" s="46"/>
    </row>
    <row r="96" spans="1:11">
      <c r="A96" s="46">
        <f t="shared" si="17"/>
        <v>1.9364916731037085</v>
      </c>
      <c r="B96" s="1">
        <v>225</v>
      </c>
      <c r="C96" s="40">
        <v>11079</v>
      </c>
      <c r="D96" s="40">
        <v>10962</v>
      </c>
      <c r="E96" s="40">
        <v>10940</v>
      </c>
      <c r="G96">
        <f t="shared" si="14"/>
        <v>46.87947323217864</v>
      </c>
      <c r="H96">
        <f t="shared" si="15"/>
        <v>54.394503292298886</v>
      </c>
      <c r="I96">
        <f t="shared" si="16"/>
        <v>49.384483252218722</v>
      </c>
      <c r="J96" s="46"/>
      <c r="K96" s="46"/>
    </row>
    <row r="97" spans="1:11">
      <c r="A97" s="46">
        <f t="shared" si="17"/>
        <v>2.0655911179772888</v>
      </c>
      <c r="B97" s="1">
        <v>256</v>
      </c>
      <c r="C97" s="40">
        <v>11083</v>
      </c>
      <c r="D97" s="40">
        <v>10965.5</v>
      </c>
      <c r="E97" s="40">
        <v>10942</v>
      </c>
      <c r="G97">
        <f t="shared" si="14"/>
        <v>49.742341826510163</v>
      </c>
      <c r="H97">
        <f t="shared" si="15"/>
        <v>56.899513312338961</v>
      </c>
      <c r="I97">
        <f t="shared" si="16"/>
        <v>50.81591754938448</v>
      </c>
      <c r="J97" s="46"/>
      <c r="K97" s="46"/>
    </row>
    <row r="98" spans="1:11">
      <c r="A98" s="46">
        <f t="shared" si="17"/>
        <v>2.8166173565703478</v>
      </c>
      <c r="B98" s="1">
        <v>476</v>
      </c>
      <c r="C98" s="40">
        <v>11102.5</v>
      </c>
      <c r="D98" s="40">
        <v>10985</v>
      </c>
      <c r="E98" s="40">
        <v>10960</v>
      </c>
      <c r="G98">
        <f t="shared" ref="G98" si="18">(C98-C$81)/(0.000998*$B$24)</f>
        <v>63.698826223876324</v>
      </c>
      <c r="H98">
        <f t="shared" ref="H98" si="19">(D98-D$81)/(0.000998*$B$24)</f>
        <v>70.855997709705122</v>
      </c>
      <c r="I98">
        <f t="shared" ref="I98" si="20">(E98-E$81)/(0.000998*$B$24)</f>
        <v>63.698826223876324</v>
      </c>
      <c r="J98" s="46"/>
      <c r="K98" s="46"/>
    </row>
    <row r="99" spans="1:11">
      <c r="A99" s="46">
        <f t="shared" si="17"/>
        <v>4.9125689138508104</v>
      </c>
      <c r="B99" s="1">
        <v>1448</v>
      </c>
      <c r="C99" s="40">
        <v>11135</v>
      </c>
      <c r="D99" s="40">
        <v>11013.5</v>
      </c>
      <c r="E99" s="40">
        <v>10990</v>
      </c>
      <c r="G99">
        <f t="shared" si="14"/>
        <v>86.959633552819923</v>
      </c>
      <c r="H99">
        <f t="shared" si="15"/>
        <v>91.253936444317205</v>
      </c>
      <c r="I99">
        <f t="shared" si="16"/>
        <v>85.170340681362731</v>
      </c>
      <c r="J99" s="46"/>
      <c r="K99" s="46"/>
    </row>
    <row r="100" spans="1:11">
      <c r="B100" s="1"/>
      <c r="F100" s="4" t="s">
        <v>4</v>
      </c>
      <c r="G100" s="52">
        <f>SLOPE(G81:G99,$A$29:$A$47)</f>
        <v>18.603199491777517</v>
      </c>
      <c r="H100" s="52">
        <f t="shared" ref="H100:I100" si="21">SLOPE(H81:H99,$A$29:$A$47)</f>
        <v>20.245419079600836</v>
      </c>
      <c r="I100" s="52">
        <f t="shared" si="21"/>
        <v>18.027971923663799</v>
      </c>
    </row>
    <row r="101" spans="1:11">
      <c r="B101" s="1"/>
      <c r="F101" s="4"/>
      <c r="G101" s="23" t="s">
        <v>12</v>
      </c>
      <c r="H101" s="24">
        <f>AVERAGE(G100:I100)</f>
        <v>18.958863498347384</v>
      </c>
    </row>
    <row r="102" spans="1:11">
      <c r="B102" s="1"/>
      <c r="F102" s="4"/>
      <c r="G102" s="23" t="s">
        <v>13</v>
      </c>
      <c r="H102" s="11">
        <f>_xlfn.STDEV.S(G100:I100)</f>
        <v>1.1507130991347547</v>
      </c>
    </row>
    <row r="103" spans="1:11" ht="17.25" customHeight="1">
      <c r="B103" s="1"/>
      <c r="F103" s="4"/>
    </row>
    <row r="104" spans="1:11">
      <c r="F104" s="4"/>
    </row>
    <row r="105" spans="1:11">
      <c r="A105" s="7"/>
      <c r="C105" s="80" t="s">
        <v>1</v>
      </c>
      <c r="D105" s="80"/>
      <c r="E105" s="80"/>
      <c r="G105" s="80" t="s">
        <v>2</v>
      </c>
      <c r="H105" s="80"/>
      <c r="I105" s="80"/>
    </row>
    <row r="106" spans="1:11">
      <c r="B106" s="1" t="s">
        <v>3</v>
      </c>
      <c r="C106" t="s">
        <v>26</v>
      </c>
      <c r="D106" t="s">
        <v>27</v>
      </c>
      <c r="E106" t="s">
        <v>28</v>
      </c>
      <c r="G106" t="s">
        <v>26</v>
      </c>
      <c r="H106" t="s">
        <v>27</v>
      </c>
      <c r="I106" t="s">
        <v>28</v>
      </c>
    </row>
    <row r="107" spans="1:11">
      <c r="A107" s="46">
        <f>SQRT(B107/60)</f>
        <v>0</v>
      </c>
      <c r="B107" s="1">
        <v>0</v>
      </c>
      <c r="C107" s="27">
        <v>10704</v>
      </c>
      <c r="D107" s="27">
        <v>10695</v>
      </c>
      <c r="E107" s="27">
        <v>10873.5</v>
      </c>
      <c r="G107">
        <f>(C107-C$107)/(0.000998*$B$24)</f>
        <v>0</v>
      </c>
      <c r="H107">
        <f>(D107-D$107)/(0.000998*$B$24)</f>
        <v>0</v>
      </c>
      <c r="I107">
        <f>(E107-E$107)/(0.000998*$B$24)</f>
        <v>0</v>
      </c>
      <c r="J107" s="46">
        <f>AVERAGE(G107:I107,G81:H81)</f>
        <v>0</v>
      </c>
      <c r="K107" s="46">
        <f>_xlfn.STDEV.P(G107:I107,G81:I81)</f>
        <v>0</v>
      </c>
    </row>
    <row r="108" spans="1:11">
      <c r="A108" s="46">
        <f t="shared" ref="A108:A125" si="22">SQRT(B108/60)</f>
        <v>0.12909944487358055</v>
      </c>
      <c r="B108" s="1">
        <v>1</v>
      </c>
      <c r="C108" s="27">
        <v>10713.5</v>
      </c>
      <c r="D108" s="27">
        <v>10702</v>
      </c>
      <c r="E108" s="27">
        <v>10888.5</v>
      </c>
      <c r="G108">
        <f t="shared" ref="G108:G125" si="23">(C108-C$107)/(0.000998*$B$24)</f>
        <v>6.7993129115373607</v>
      </c>
      <c r="H108">
        <f t="shared" ref="H108:H125" si="24">(D108-D$107)/(0.000998*$B$24)</f>
        <v>5.0100200400801604</v>
      </c>
      <c r="I108">
        <f t="shared" ref="I108:I125" si="25">(E108-E$107)/(0.000998*$B$24)</f>
        <v>10.7357572287432</v>
      </c>
      <c r="J108" s="46">
        <f t="shared" ref="J108:J125" si="26">AVERAGE(G108:I108,G82:H82)</f>
        <v>7.0855997709705125</v>
      </c>
      <c r="K108" s="46">
        <f t="shared" ref="K108:K125" si="27">_xlfn.STDEV.P(G108:I108,G82:I82)</f>
        <v>1.7703051435795201</v>
      </c>
    </row>
    <row r="109" spans="1:11">
      <c r="A109" s="46">
        <f t="shared" si="22"/>
        <v>0.2581988897471611</v>
      </c>
      <c r="B109" s="1">
        <v>4</v>
      </c>
      <c r="C109" s="27">
        <v>10716</v>
      </c>
      <c r="D109" s="27">
        <v>10704.5</v>
      </c>
      <c r="E109" s="27">
        <v>10892</v>
      </c>
      <c r="G109">
        <f t="shared" si="23"/>
        <v>8.588605782994561</v>
      </c>
      <c r="H109">
        <f t="shared" si="24"/>
        <v>6.7993129115373607</v>
      </c>
      <c r="I109">
        <f t="shared" si="25"/>
        <v>13.24076724878328</v>
      </c>
      <c r="J109" s="46">
        <f t="shared" si="26"/>
        <v>9.0896077870025778</v>
      </c>
      <c r="K109" s="46">
        <f t="shared" si="27"/>
        <v>2.01113122674961</v>
      </c>
    </row>
    <row r="110" spans="1:11">
      <c r="A110" s="46">
        <f t="shared" si="22"/>
        <v>0.3872983346207417</v>
      </c>
      <c r="B110" s="1">
        <v>9</v>
      </c>
      <c r="C110" s="27">
        <v>10718</v>
      </c>
      <c r="D110" s="27">
        <v>10707</v>
      </c>
      <c r="E110" s="27">
        <v>10894</v>
      </c>
      <c r="G110">
        <f t="shared" si="23"/>
        <v>10.020040080160321</v>
      </c>
      <c r="H110">
        <f t="shared" si="24"/>
        <v>8.588605782994561</v>
      </c>
      <c r="I110">
        <f t="shared" si="25"/>
        <v>14.672201545949042</v>
      </c>
      <c r="J110" s="46">
        <f t="shared" si="26"/>
        <v>10.950472373318068</v>
      </c>
      <c r="K110" s="46">
        <f t="shared" si="27"/>
        <v>1.9454989061814167</v>
      </c>
    </row>
    <row r="111" spans="1:11">
      <c r="A111" s="46">
        <f t="shared" si="22"/>
        <v>0.5163977794943222</v>
      </c>
      <c r="B111" s="1">
        <v>16</v>
      </c>
      <c r="C111" s="27">
        <v>10723.5</v>
      </c>
      <c r="D111" s="27">
        <v>10713</v>
      </c>
      <c r="E111" s="27">
        <v>10898</v>
      </c>
      <c r="G111">
        <f t="shared" si="23"/>
        <v>13.956484397366161</v>
      </c>
      <c r="H111">
        <f t="shared" si="24"/>
        <v>12.882908674491841</v>
      </c>
      <c r="I111">
        <f t="shared" si="25"/>
        <v>17.53507014028056</v>
      </c>
      <c r="J111" s="46">
        <f t="shared" si="26"/>
        <v>14.600629831090753</v>
      </c>
      <c r="K111" s="46">
        <f t="shared" si="27"/>
        <v>1.5836337016117488</v>
      </c>
    </row>
    <row r="112" spans="1:11">
      <c r="A112" s="46">
        <f t="shared" si="22"/>
        <v>0.6454972243679028</v>
      </c>
      <c r="B112" s="1">
        <v>25</v>
      </c>
      <c r="C112" s="27">
        <v>10728</v>
      </c>
      <c r="D112" s="27">
        <v>10720</v>
      </c>
      <c r="E112" s="27">
        <v>10901</v>
      </c>
      <c r="G112">
        <f t="shared" si="23"/>
        <v>17.177211565989122</v>
      </c>
      <c r="H112">
        <f t="shared" si="24"/>
        <v>17.892928714572001</v>
      </c>
      <c r="I112">
        <f t="shared" si="25"/>
        <v>19.6822215860292</v>
      </c>
      <c r="J112" s="46">
        <f t="shared" si="26"/>
        <v>18.179215574005152</v>
      </c>
      <c r="K112" s="46">
        <f t="shared" si="27"/>
        <v>1.1580594426321456</v>
      </c>
    </row>
    <row r="113" spans="1:11">
      <c r="A113" s="46">
        <f t="shared" si="22"/>
        <v>0.7745966692414834</v>
      </c>
      <c r="B113" s="1">
        <v>36</v>
      </c>
      <c r="C113" s="27">
        <v>10731</v>
      </c>
      <c r="D113" s="27">
        <v>10723</v>
      </c>
      <c r="E113" s="27">
        <v>10903</v>
      </c>
      <c r="G113">
        <f t="shared" si="23"/>
        <v>19.324363011737763</v>
      </c>
      <c r="H113">
        <f t="shared" si="24"/>
        <v>20.040080160320642</v>
      </c>
      <c r="I113">
        <f t="shared" si="25"/>
        <v>21.113655883194962</v>
      </c>
      <c r="J113" s="46">
        <f t="shared" si="26"/>
        <v>19.968508445462355</v>
      </c>
      <c r="K113" s="46">
        <f t="shared" si="27"/>
        <v>1.1126275232714014</v>
      </c>
    </row>
    <row r="114" spans="1:11">
      <c r="A114" s="46">
        <f t="shared" si="22"/>
        <v>0.9036961141150639</v>
      </c>
      <c r="B114" s="1">
        <v>49</v>
      </c>
      <c r="C114" s="27">
        <v>10735</v>
      </c>
      <c r="D114" s="27">
        <v>10728</v>
      </c>
      <c r="E114" s="27">
        <v>10910</v>
      </c>
      <c r="G114">
        <f t="shared" si="23"/>
        <v>22.187231606069282</v>
      </c>
      <c r="H114">
        <f t="shared" si="24"/>
        <v>23.618665903235041</v>
      </c>
      <c r="I114">
        <f t="shared" si="25"/>
        <v>26.123675923275123</v>
      </c>
      <c r="J114" s="46">
        <f t="shared" si="26"/>
        <v>23.547094188376754</v>
      </c>
      <c r="K114" s="46">
        <f t="shared" si="27"/>
        <v>1.7490789076504414</v>
      </c>
    </row>
    <row r="115" spans="1:11">
      <c r="A115" s="46">
        <f t="shared" si="22"/>
        <v>1.0327955589886444</v>
      </c>
      <c r="B115" s="1">
        <v>64</v>
      </c>
      <c r="C115" s="27">
        <v>10737</v>
      </c>
      <c r="D115" s="27">
        <v>10730</v>
      </c>
      <c r="E115" s="27">
        <v>10909</v>
      </c>
      <c r="G115">
        <f t="shared" si="23"/>
        <v>23.618665903235041</v>
      </c>
      <c r="H115">
        <f t="shared" si="24"/>
        <v>25.050100200400802</v>
      </c>
      <c r="I115">
        <f t="shared" si="25"/>
        <v>25.40795877469224</v>
      </c>
      <c r="J115" s="46">
        <f t="shared" si="26"/>
        <v>25.193243630117383</v>
      </c>
      <c r="K115" s="46">
        <f t="shared" si="27"/>
        <v>1.1823783043228726</v>
      </c>
    </row>
    <row r="116" spans="1:11">
      <c r="A116" s="46">
        <f t="shared" si="22"/>
        <v>1.1618950038622251</v>
      </c>
      <c r="B116" s="1">
        <v>81</v>
      </c>
      <c r="C116" s="27">
        <v>10742</v>
      </c>
      <c r="D116" s="27">
        <v>10734.5</v>
      </c>
      <c r="E116" s="27">
        <v>10912</v>
      </c>
      <c r="G116">
        <f t="shared" si="23"/>
        <v>27.197251646149443</v>
      </c>
      <c r="H116">
        <f t="shared" si="24"/>
        <v>28.270827369023763</v>
      </c>
      <c r="I116">
        <f t="shared" si="25"/>
        <v>27.555110220440881</v>
      </c>
      <c r="J116" s="46">
        <f t="shared" si="26"/>
        <v>28.771829373031778</v>
      </c>
      <c r="K116" s="46">
        <f t="shared" si="27"/>
        <v>1.595940471450001</v>
      </c>
    </row>
    <row r="117" spans="1:11">
      <c r="A117" s="46">
        <f t="shared" si="22"/>
        <v>1.2909944487358056</v>
      </c>
      <c r="B117" s="1">
        <v>100</v>
      </c>
      <c r="C117" s="27">
        <v>10746</v>
      </c>
      <c r="D117" s="27">
        <v>10737.5</v>
      </c>
      <c r="E117" s="27">
        <v>10917.5</v>
      </c>
      <c r="G117">
        <f t="shared" si="23"/>
        <v>30.060120240480963</v>
      </c>
      <c r="H117">
        <f t="shared" si="24"/>
        <v>30.4179788147724</v>
      </c>
      <c r="I117">
        <f t="shared" si="25"/>
        <v>31.491554537646721</v>
      </c>
      <c r="J117" s="46">
        <f t="shared" si="26"/>
        <v>31.491554537646721</v>
      </c>
      <c r="K117" s="46">
        <f t="shared" si="27"/>
        <v>1.610363584311481</v>
      </c>
    </row>
    <row r="118" spans="1:11">
      <c r="A118" s="46">
        <f t="shared" si="22"/>
        <v>1.4200938936093861</v>
      </c>
      <c r="B118" s="1">
        <v>121</v>
      </c>
      <c r="C118" s="27">
        <v>10751</v>
      </c>
      <c r="D118" s="27">
        <v>10741.5</v>
      </c>
      <c r="E118" s="27">
        <v>10918</v>
      </c>
      <c r="G118">
        <f t="shared" si="23"/>
        <v>33.638705983395361</v>
      </c>
      <c r="H118">
        <f t="shared" si="24"/>
        <v>33.28084740910392</v>
      </c>
      <c r="I118">
        <f t="shared" si="25"/>
        <v>31.849413111938162</v>
      </c>
      <c r="J118" s="46">
        <f t="shared" si="26"/>
        <v>34.354423131978237</v>
      </c>
      <c r="K118" s="46">
        <f t="shared" si="27"/>
        <v>2.3068851519483871</v>
      </c>
    </row>
    <row r="119" spans="1:11">
      <c r="A119" s="46">
        <f t="shared" si="22"/>
        <v>1.5491933384829668</v>
      </c>
      <c r="B119" s="1">
        <v>144</v>
      </c>
      <c r="C119" s="27">
        <v>10754.5</v>
      </c>
      <c r="D119" s="27">
        <v>10745</v>
      </c>
      <c r="E119" s="27">
        <v>10923.5</v>
      </c>
      <c r="G119">
        <f t="shared" si="23"/>
        <v>36.143716003435443</v>
      </c>
      <c r="H119">
        <f t="shared" si="24"/>
        <v>35.785857429144002</v>
      </c>
      <c r="I119">
        <f t="shared" si="25"/>
        <v>35.785857429144002</v>
      </c>
      <c r="J119" s="46">
        <f t="shared" si="26"/>
        <v>37.789865445176069</v>
      </c>
      <c r="K119" s="46">
        <f t="shared" si="27"/>
        <v>2.5639594975909774</v>
      </c>
    </row>
    <row r="120" spans="1:11">
      <c r="A120" s="46">
        <f t="shared" si="22"/>
        <v>1.6782927833565473</v>
      </c>
      <c r="B120" s="1">
        <v>169</v>
      </c>
      <c r="C120" s="27">
        <v>10758.5</v>
      </c>
      <c r="D120" s="27">
        <v>10748.5</v>
      </c>
      <c r="E120" s="27">
        <v>10926</v>
      </c>
      <c r="G120">
        <f t="shared" si="23"/>
        <v>39.00658459776696</v>
      </c>
      <c r="H120">
        <f t="shared" si="24"/>
        <v>38.290867449184084</v>
      </c>
      <c r="I120">
        <f t="shared" si="25"/>
        <v>37.575150300601202</v>
      </c>
      <c r="J120" s="46">
        <f t="shared" si="26"/>
        <v>40.867449184082446</v>
      </c>
      <c r="K120" s="46">
        <f t="shared" si="27"/>
        <v>3.5546484458801748</v>
      </c>
    </row>
    <row r="121" spans="1:11">
      <c r="A121" s="46">
        <f t="shared" si="22"/>
        <v>1.8073922282301278</v>
      </c>
      <c r="B121" s="1">
        <v>196</v>
      </c>
      <c r="C121" s="27">
        <f>AVERAGE(C122,C120)</f>
        <v>10763.5</v>
      </c>
      <c r="D121" s="27">
        <f>AVERAGE(D122,D120)</f>
        <v>10751.25</v>
      </c>
      <c r="E121" s="27">
        <f>AVERAGE(E122,E120)</f>
        <v>10929.25</v>
      </c>
      <c r="G121">
        <f t="shared" si="23"/>
        <v>42.585170340681366</v>
      </c>
      <c r="H121">
        <f t="shared" si="24"/>
        <v>40.259089607787004</v>
      </c>
      <c r="I121">
        <f t="shared" si="25"/>
        <v>39.901231033495563</v>
      </c>
      <c r="J121" s="46">
        <f t="shared" si="26"/>
        <v>43.622960206126535</v>
      </c>
      <c r="K121" s="46">
        <f t="shared" si="27"/>
        <v>3.844551572068736</v>
      </c>
    </row>
    <row r="122" spans="1:11">
      <c r="A122" s="46">
        <f t="shared" si="22"/>
        <v>1.9364916731037085</v>
      </c>
      <c r="B122" s="1">
        <v>225</v>
      </c>
      <c r="C122" s="27">
        <v>10768.5</v>
      </c>
      <c r="D122" s="27">
        <v>10754</v>
      </c>
      <c r="E122" s="27">
        <v>10932.5</v>
      </c>
      <c r="G122">
        <f t="shared" si="23"/>
        <v>46.163756083595764</v>
      </c>
      <c r="H122">
        <f t="shared" si="24"/>
        <v>42.227311766389924</v>
      </c>
      <c r="I122">
        <f t="shared" si="25"/>
        <v>42.227311766389924</v>
      </c>
      <c r="J122" s="46">
        <f t="shared" si="26"/>
        <v>46.378471228170625</v>
      </c>
      <c r="K122" s="46">
        <f t="shared" si="27"/>
        <v>4.2140284694760215</v>
      </c>
    </row>
    <row r="123" spans="1:11">
      <c r="A123" s="46">
        <f t="shared" si="22"/>
        <v>2.0655911179772888</v>
      </c>
      <c r="B123" s="1">
        <v>256</v>
      </c>
      <c r="C123" s="27">
        <v>10772.5</v>
      </c>
      <c r="D123" s="27">
        <v>10756</v>
      </c>
      <c r="E123" s="27">
        <v>10933.5</v>
      </c>
      <c r="G123">
        <f t="shared" si="23"/>
        <v>49.026624677927281</v>
      </c>
      <c r="H123">
        <f t="shared" si="24"/>
        <v>43.658746063555682</v>
      </c>
      <c r="I123">
        <f t="shared" si="25"/>
        <v>42.9430289149728</v>
      </c>
      <c r="J123" s="46">
        <f t="shared" si="26"/>
        <v>48.454050959060979</v>
      </c>
      <c r="K123" s="46">
        <f t="shared" si="27"/>
        <v>4.6784676899127726</v>
      </c>
    </row>
    <row r="124" spans="1:11">
      <c r="A124" s="46">
        <f t="shared" si="22"/>
        <v>2.8166173565703478</v>
      </c>
      <c r="B124" s="1">
        <v>476</v>
      </c>
      <c r="C124" s="27">
        <v>10789.5</v>
      </c>
      <c r="D124" s="27">
        <v>10770.5</v>
      </c>
      <c r="E124" s="27">
        <v>10946</v>
      </c>
      <c r="G124">
        <f t="shared" si="23"/>
        <v>61.193816203836242</v>
      </c>
      <c r="H124">
        <f t="shared" si="24"/>
        <v>54.036644718007445</v>
      </c>
      <c r="I124">
        <f t="shared" si="25"/>
        <v>51.889493272258804</v>
      </c>
      <c r="J124" s="46">
        <f t="shared" si="26"/>
        <v>60.334955625536779</v>
      </c>
      <c r="K124" s="46">
        <f t="shared" si="27"/>
        <v>6.366184570526026</v>
      </c>
    </row>
    <row r="125" spans="1:11">
      <c r="A125" s="46">
        <f t="shared" si="22"/>
        <v>4.9125689138508104</v>
      </c>
      <c r="B125" s="1">
        <v>1448</v>
      </c>
      <c r="C125" s="27">
        <v>10818</v>
      </c>
      <c r="D125" s="27">
        <v>10799.5</v>
      </c>
      <c r="E125" s="27">
        <v>10973</v>
      </c>
      <c r="G125">
        <f t="shared" si="23"/>
        <v>81.591754938448332</v>
      </c>
      <c r="H125">
        <f t="shared" si="24"/>
        <v>74.792442026910962</v>
      </c>
      <c r="I125">
        <f t="shared" si="25"/>
        <v>71.213856283996563</v>
      </c>
      <c r="J125" s="46">
        <f t="shared" si="26"/>
        <v>81.162324649298597</v>
      </c>
      <c r="K125" s="46">
        <f t="shared" si="27"/>
        <v>6.9350328532057617</v>
      </c>
    </row>
    <row r="126" spans="1:11">
      <c r="B126" s="1"/>
      <c r="F126" s="4" t="s">
        <v>4</v>
      </c>
      <c r="G126" s="52">
        <f>SLOPE(G107:G125,$A$29:$A$47)</f>
        <v>17.511257813442981</v>
      </c>
      <c r="H126" s="52">
        <f t="shared" ref="H126:I126" si="28">SLOPE(H107:H125,$A$29:$A$47)</f>
        <v>15.857497678224259</v>
      </c>
      <c r="I126" s="52">
        <f t="shared" si="28"/>
        <v>14.001857402583139</v>
      </c>
    </row>
    <row r="127" spans="1:11">
      <c r="B127" s="1"/>
      <c r="G127" s="22" t="s">
        <v>12</v>
      </c>
      <c r="H127" s="25">
        <f>AVERAGE(G126:I126)</f>
        <v>15.790204298083461</v>
      </c>
    </row>
    <row r="128" spans="1:11">
      <c r="B128" s="1"/>
      <c r="G128" s="22" t="s">
        <v>13</v>
      </c>
      <c r="H128" s="26">
        <f>_xlfn.STDEV.S(G126:I126)</f>
        <v>1.7556677106428444</v>
      </c>
    </row>
    <row r="129" spans="2:7">
      <c r="B129" s="1"/>
    </row>
    <row r="130" spans="2:7">
      <c r="B130" s="1"/>
    </row>
    <row r="131" spans="2:7">
      <c r="B131" s="1"/>
      <c r="G131" s="55"/>
    </row>
    <row r="132" spans="2:7">
      <c r="B132" s="1"/>
      <c r="G132" s="55"/>
    </row>
    <row r="133" spans="2:7">
      <c r="B133" s="1"/>
    </row>
    <row r="134" spans="2:7">
      <c r="B134" s="1"/>
    </row>
    <row r="135" spans="2:7">
      <c r="B135" s="1"/>
    </row>
    <row r="136" spans="2:7">
      <c r="B136" s="1"/>
    </row>
    <row r="137" spans="2:7">
      <c r="B137" s="1"/>
    </row>
    <row r="138" spans="2:7">
      <c r="B138" s="1"/>
    </row>
    <row r="139" spans="2:7">
      <c r="B139" s="1"/>
    </row>
    <row r="140" spans="2:7">
      <c r="B140" s="1"/>
    </row>
    <row r="141" spans="2:7">
      <c r="B141" s="1"/>
    </row>
    <row r="142" spans="2:7">
      <c r="B142" s="1"/>
    </row>
    <row r="143" spans="2:7">
      <c r="B143" s="1"/>
    </row>
    <row r="144" spans="2:7">
      <c r="B144" s="4"/>
      <c r="F144" s="4"/>
    </row>
    <row r="145" spans="2:8" s="5" customFormat="1">
      <c r="B145" s="6"/>
    </row>
    <row r="146" spans="2:8">
      <c r="B146" s="1"/>
      <c r="C146" s="1"/>
      <c r="F146" s="1"/>
    </row>
    <row r="147" spans="2:8">
      <c r="B147" s="1"/>
      <c r="H147" s="2"/>
    </row>
    <row r="148" spans="2:8">
      <c r="B148" s="1"/>
    </row>
    <row r="149" spans="2:8">
      <c r="B149" s="1"/>
    </row>
    <row r="150" spans="2:8">
      <c r="B150" s="1"/>
    </row>
    <row r="151" spans="2:8">
      <c r="B151" s="1"/>
    </row>
    <row r="152" spans="2:8">
      <c r="B152" s="1"/>
    </row>
    <row r="153" spans="2:8">
      <c r="B153" s="1"/>
    </row>
    <row r="154" spans="2:8">
      <c r="B154" s="1"/>
    </row>
    <row r="155" spans="2:8">
      <c r="B155" s="1"/>
    </row>
    <row r="156" spans="2:8">
      <c r="B156" s="1"/>
    </row>
    <row r="157" spans="2:8">
      <c r="B157" s="1"/>
    </row>
    <row r="158" spans="2:8">
      <c r="B158" s="1"/>
    </row>
    <row r="159" spans="2:8">
      <c r="B159" s="1"/>
    </row>
    <row r="160" spans="2:8">
      <c r="B160" s="1"/>
    </row>
    <row r="161" spans="2:8">
      <c r="B161" s="1"/>
    </row>
    <row r="162" spans="2:8">
      <c r="B162" s="1"/>
    </row>
    <row r="163" spans="2:8">
      <c r="B163" s="1"/>
    </row>
    <row r="164" spans="2:8">
      <c r="B164" s="1"/>
    </row>
    <row r="165" spans="2:8">
      <c r="B165" s="4"/>
      <c r="F165" s="4"/>
    </row>
    <row r="166" spans="2:8">
      <c r="B166" s="1"/>
      <c r="C166" s="1"/>
      <c r="F166" s="1"/>
    </row>
    <row r="167" spans="2:8">
      <c r="B167" s="1"/>
      <c r="H167" s="2"/>
    </row>
    <row r="168" spans="2:8">
      <c r="B168" s="1"/>
    </row>
    <row r="169" spans="2:8">
      <c r="B169" s="1"/>
    </row>
    <row r="170" spans="2:8">
      <c r="B170" s="1"/>
    </row>
    <row r="171" spans="2:8">
      <c r="B171" s="1"/>
    </row>
    <row r="172" spans="2:8">
      <c r="B172" s="1"/>
    </row>
    <row r="173" spans="2:8">
      <c r="B173" s="1"/>
    </row>
    <row r="174" spans="2:8">
      <c r="B174" s="1"/>
    </row>
    <row r="175" spans="2:8">
      <c r="B175" s="1"/>
    </row>
    <row r="176" spans="2:8">
      <c r="B176" s="1"/>
    </row>
    <row r="177" spans="2:6">
      <c r="B177" s="1"/>
    </row>
    <row r="178" spans="2:6">
      <c r="B178" s="1"/>
    </row>
    <row r="179" spans="2:6">
      <c r="B179" s="1"/>
    </row>
    <row r="180" spans="2:6">
      <c r="B180" s="1"/>
    </row>
    <row r="181" spans="2:6">
      <c r="B181" s="1"/>
    </row>
    <row r="182" spans="2:6">
      <c r="B182" s="1"/>
    </row>
    <row r="183" spans="2:6">
      <c r="B183" s="1"/>
    </row>
    <row r="184" spans="2:6">
      <c r="B184" s="1"/>
    </row>
    <row r="185" spans="2:6">
      <c r="F185" s="4"/>
    </row>
    <row r="186" spans="2:6">
      <c r="B186" s="1"/>
    </row>
    <row r="187" spans="2:6">
      <c r="B187" s="1"/>
    </row>
    <row r="188" spans="2:6">
      <c r="B188" s="1"/>
    </row>
    <row r="189" spans="2:6">
      <c r="B189" s="1"/>
    </row>
    <row r="190" spans="2:6">
      <c r="B190" s="1"/>
    </row>
    <row r="191" spans="2:6">
      <c r="B191" s="1"/>
    </row>
    <row r="192" spans="2:6">
      <c r="B192" s="1"/>
    </row>
    <row r="193" spans="2:2">
      <c r="B193" s="1"/>
    </row>
    <row r="194" spans="2:2">
      <c r="B194" s="1"/>
    </row>
    <row r="195" spans="2:2">
      <c r="B195" s="1"/>
    </row>
    <row r="196" spans="2:2">
      <c r="B196" s="1"/>
    </row>
    <row r="197" spans="2:2">
      <c r="B197" s="1"/>
    </row>
    <row r="198" spans="2:2">
      <c r="B198" s="1"/>
    </row>
    <row r="199" spans="2:2">
      <c r="B199" s="1"/>
    </row>
    <row r="200" spans="2:2">
      <c r="B200" s="1"/>
    </row>
    <row r="201" spans="2:2">
      <c r="B201" s="1"/>
    </row>
    <row r="202" spans="2:2">
      <c r="B202" s="1"/>
    </row>
    <row r="203" spans="2:2">
      <c r="B203" s="1"/>
    </row>
    <row r="204" spans="2:2">
      <c r="B204" s="1"/>
    </row>
    <row r="205" spans="2:2">
      <c r="B205" s="1"/>
    </row>
    <row r="206" spans="2:2">
      <c r="B206" s="1"/>
    </row>
    <row r="207" spans="2:2">
      <c r="B207" s="1"/>
    </row>
    <row r="208" spans="2:2">
      <c r="B208" s="1"/>
    </row>
    <row r="209" spans="2:2">
      <c r="B209" s="1"/>
    </row>
    <row r="210" spans="2:2">
      <c r="B210" s="1"/>
    </row>
    <row r="211" spans="2:2">
      <c r="B211" s="1"/>
    </row>
    <row r="212" spans="2:2">
      <c r="B212" s="1"/>
    </row>
    <row r="213" spans="2:2">
      <c r="B213" s="1"/>
    </row>
    <row r="214" spans="2:2">
      <c r="B214" s="1"/>
    </row>
    <row r="215" spans="2:2">
      <c r="B215" s="1"/>
    </row>
    <row r="216" spans="2:2">
      <c r="B216" s="1"/>
    </row>
    <row r="217" spans="2:2">
      <c r="B217" s="1"/>
    </row>
    <row r="218" spans="2:2">
      <c r="B218" s="1"/>
    </row>
    <row r="219" spans="2:2">
      <c r="B219" s="1"/>
    </row>
    <row r="220" spans="2:2">
      <c r="B220" s="1"/>
    </row>
    <row r="221" spans="2:2">
      <c r="B221" s="1"/>
    </row>
    <row r="222" spans="2:2">
      <c r="B222" s="1"/>
    </row>
    <row r="223" spans="2:2">
      <c r="B223" s="1"/>
    </row>
    <row r="224" spans="2:2">
      <c r="B224" s="1"/>
    </row>
    <row r="225" spans="2:2">
      <c r="B225" s="1"/>
    </row>
    <row r="226" spans="2:2">
      <c r="B226" s="1"/>
    </row>
    <row r="227" spans="2:2">
      <c r="B227" s="1"/>
    </row>
    <row r="228" spans="2:2">
      <c r="B228" s="1"/>
    </row>
    <row r="229" spans="2:2">
      <c r="B229" s="1"/>
    </row>
    <row r="230" spans="2:2">
      <c r="B230" s="1"/>
    </row>
    <row r="231" spans="2:2">
      <c r="B231" s="1"/>
    </row>
    <row r="232" spans="2:2">
      <c r="B232" s="1"/>
    </row>
    <row r="233" spans="2:2">
      <c r="B233" s="1"/>
    </row>
    <row r="234" spans="2:2">
      <c r="B234" s="1"/>
    </row>
    <row r="235" spans="2:2">
      <c r="B235" s="1"/>
    </row>
    <row r="236" spans="2:2">
      <c r="B236" s="1"/>
    </row>
    <row r="237" spans="2:2">
      <c r="B237" s="1"/>
    </row>
    <row r="238" spans="2:2">
      <c r="B238" s="1"/>
    </row>
    <row r="239" spans="2:2">
      <c r="B239" s="1"/>
    </row>
    <row r="240" spans="2:2">
      <c r="B240" s="1"/>
    </row>
    <row r="241" spans="2:2">
      <c r="B241" s="1"/>
    </row>
    <row r="242" spans="2:2">
      <c r="B242" s="1"/>
    </row>
    <row r="243" spans="2:2">
      <c r="B243" s="1"/>
    </row>
    <row r="244" spans="2:2">
      <c r="B244" s="1"/>
    </row>
    <row r="245" spans="2:2">
      <c r="B245" s="1"/>
    </row>
    <row r="246" spans="2:2">
      <c r="B246" s="1"/>
    </row>
    <row r="247" spans="2:2">
      <c r="B247" s="1"/>
    </row>
    <row r="248" spans="2:2">
      <c r="B248" s="1"/>
    </row>
    <row r="249" spans="2:2">
      <c r="B249" s="1"/>
    </row>
    <row r="250" spans="2:2">
      <c r="B250" s="1"/>
    </row>
    <row r="251" spans="2:2">
      <c r="B251" s="1"/>
    </row>
    <row r="252" spans="2:2">
      <c r="B252" s="1"/>
    </row>
    <row r="253" spans="2:2">
      <c r="B253" s="1"/>
    </row>
    <row r="254" spans="2:2">
      <c r="B254" s="1"/>
    </row>
    <row r="255" spans="2:2">
      <c r="B255" s="1"/>
    </row>
    <row r="256" spans="2:2">
      <c r="B256" s="1"/>
    </row>
    <row r="257" spans="2:2">
      <c r="B257" s="1"/>
    </row>
    <row r="258" spans="2:2">
      <c r="B258" s="1"/>
    </row>
    <row r="259" spans="2:2">
      <c r="B259" s="1"/>
    </row>
    <row r="260" spans="2:2">
      <c r="B260" s="1"/>
    </row>
    <row r="262" spans="2:2">
      <c r="B262" s="1"/>
    </row>
    <row r="263" spans="2:2">
      <c r="B263" s="1"/>
    </row>
    <row r="264" spans="2:2">
      <c r="B264" s="1"/>
    </row>
    <row r="265" spans="2:2">
      <c r="B265" s="1"/>
    </row>
    <row r="266" spans="2:2">
      <c r="B266" s="1"/>
    </row>
    <row r="267" spans="2:2">
      <c r="B267" s="1"/>
    </row>
    <row r="268" spans="2:2">
      <c r="B268" s="1"/>
    </row>
    <row r="269" spans="2:2">
      <c r="B269" s="1"/>
    </row>
    <row r="270" spans="2:2">
      <c r="B270" s="1"/>
    </row>
    <row r="271" spans="2:2">
      <c r="B271" s="1"/>
    </row>
    <row r="272" spans="2:2">
      <c r="B272" s="1"/>
    </row>
    <row r="273" spans="2:2">
      <c r="B273" s="1"/>
    </row>
    <row r="274" spans="2:2">
      <c r="B274" s="1"/>
    </row>
    <row r="275" spans="2:2">
      <c r="B275" s="1"/>
    </row>
    <row r="276" spans="2:2">
      <c r="B276" s="1"/>
    </row>
    <row r="277" spans="2:2">
      <c r="B277" s="1"/>
    </row>
    <row r="278" spans="2:2">
      <c r="B278" s="1"/>
    </row>
    <row r="279" spans="2:2">
      <c r="B279" s="1"/>
    </row>
    <row r="280" spans="2:2">
      <c r="B280" s="1"/>
    </row>
    <row r="281" spans="2:2">
      <c r="B281" s="1"/>
    </row>
    <row r="282" spans="2:2">
      <c r="B282" s="1"/>
    </row>
    <row r="283" spans="2:2">
      <c r="B283" s="1"/>
    </row>
    <row r="284" spans="2:2">
      <c r="B284" s="1"/>
    </row>
    <row r="285" spans="2:2">
      <c r="B285" s="1"/>
    </row>
    <row r="286" spans="2:2">
      <c r="B286" s="1"/>
    </row>
    <row r="287" spans="2:2">
      <c r="B287" s="1"/>
    </row>
  </sheetData>
  <mergeCells count="8">
    <mergeCell ref="C105:E105"/>
    <mergeCell ref="G105:I105"/>
    <mergeCell ref="C27:E27"/>
    <mergeCell ref="G27:I27"/>
    <mergeCell ref="C53:E53"/>
    <mergeCell ref="G53:I53"/>
    <mergeCell ref="C79:E79"/>
    <mergeCell ref="G79:I79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AC285"/>
  <sheetViews>
    <sheetView zoomScaleNormal="85" workbookViewId="0">
      <selection activeCell="D22" sqref="D22"/>
    </sheetView>
  </sheetViews>
  <sheetFormatPr defaultColWidth="8.6640625" defaultRowHeight="14.25"/>
  <cols>
    <col min="1" max="1" width="22.46484375" customWidth="1"/>
    <col min="2" max="2" width="21.1328125" customWidth="1"/>
    <col min="3" max="3" width="12" bestFit="1" customWidth="1"/>
    <col min="4" max="4" width="22.1328125" customWidth="1"/>
    <col min="5" max="5" width="25.1328125" customWidth="1"/>
    <col min="6" max="6" width="11.1328125" customWidth="1"/>
    <col min="7" max="7" width="22.6640625" customWidth="1"/>
    <col min="8" max="8" width="21" customWidth="1"/>
    <col min="9" max="9" width="16" customWidth="1"/>
    <col min="10" max="10" width="17" customWidth="1"/>
  </cols>
  <sheetData>
    <row r="1" spans="1:10" ht="23.25">
      <c r="A1" s="17" t="s">
        <v>30</v>
      </c>
    </row>
    <row r="2" spans="1:10" ht="23.25">
      <c r="A2" s="18" t="s">
        <v>36</v>
      </c>
    </row>
    <row r="4" spans="1:10">
      <c r="A4" s="46" t="s">
        <v>16</v>
      </c>
      <c r="B4" s="46"/>
      <c r="C4" s="28">
        <v>43623</v>
      </c>
      <c r="E4">
        <f>B6-C5</f>
        <v>62</v>
      </c>
    </row>
    <row r="5" spans="1:10">
      <c r="A5" s="46" t="s">
        <v>17</v>
      </c>
      <c r="B5" s="46"/>
      <c r="C5" s="29">
        <v>43698</v>
      </c>
    </row>
    <row r="6" spans="1:10" ht="14.65" thickBot="1">
      <c r="A6" s="31" t="s">
        <v>18</v>
      </c>
      <c r="B6" s="75">
        <v>43760</v>
      </c>
      <c r="I6" s="46"/>
      <c r="J6" s="10" t="s">
        <v>14</v>
      </c>
    </row>
    <row r="7" spans="1:10">
      <c r="B7" s="30"/>
      <c r="I7" s="62" t="s">
        <v>5</v>
      </c>
      <c r="J7" s="63"/>
    </row>
    <row r="8" spans="1:10" ht="15.75">
      <c r="A8" s="8" t="s">
        <v>5</v>
      </c>
      <c r="D8" s="20" t="s">
        <v>15</v>
      </c>
      <c r="I8" s="64" t="s">
        <v>12</v>
      </c>
      <c r="J8" s="65">
        <f>AVERAGE(B11,B13,B15)</f>
        <v>167.66666666666666</v>
      </c>
    </row>
    <row r="9" spans="1:10" ht="16.149999999999999" thickBot="1">
      <c r="A9" s="8"/>
      <c r="D9" s="20"/>
      <c r="F9" s="20"/>
      <c r="I9" s="72" t="s">
        <v>13</v>
      </c>
      <c r="J9" s="73">
        <f>STDEV(B11,B13,B15)</f>
        <v>48.273526216067289</v>
      </c>
    </row>
    <row r="10" spans="1:10">
      <c r="A10" s="8" t="s">
        <v>6</v>
      </c>
      <c r="B10" s="10" t="s">
        <v>14</v>
      </c>
      <c r="D10" s="20" t="s">
        <v>6</v>
      </c>
      <c r="E10" s="10" t="s">
        <v>14</v>
      </c>
      <c r="F10" s="20" t="s">
        <v>26</v>
      </c>
      <c r="G10" s="10" t="s">
        <v>14</v>
      </c>
      <c r="I10" s="66" t="s">
        <v>15</v>
      </c>
      <c r="J10" s="67"/>
    </row>
    <row r="11" spans="1:10" ht="15.75">
      <c r="A11" s="12" t="s">
        <v>11</v>
      </c>
      <c r="B11" s="8">
        <v>193</v>
      </c>
      <c r="D11" s="21" t="s">
        <v>11</v>
      </c>
      <c r="E11" s="21">
        <v>218</v>
      </c>
      <c r="F11" s="21" t="s">
        <v>11</v>
      </c>
      <c r="G11" s="21">
        <v>128</v>
      </c>
      <c r="I11" s="68" t="s">
        <v>12</v>
      </c>
      <c r="J11" s="69">
        <f>AVERAGE(E11,E13,E15,G11,G13,G15)</f>
        <v>146.66666666666666</v>
      </c>
    </row>
    <row r="12" spans="1:10" ht="16.149999999999999" thickBot="1">
      <c r="A12" s="8" t="s">
        <v>7</v>
      </c>
      <c r="B12" s="8"/>
      <c r="D12" s="20" t="s">
        <v>7</v>
      </c>
      <c r="E12" s="21"/>
      <c r="F12" s="20" t="s">
        <v>27</v>
      </c>
      <c r="G12" s="21"/>
      <c r="I12" s="70" t="s">
        <v>13</v>
      </c>
      <c r="J12" s="71">
        <f>STDEV(E11,E13,E15,G11,G13,G15)</f>
        <v>50.516004064718601</v>
      </c>
    </row>
    <row r="13" spans="1:10">
      <c r="A13" s="12" t="s">
        <v>11</v>
      </c>
      <c r="B13" s="8">
        <v>112</v>
      </c>
      <c r="D13" s="21" t="s">
        <v>11</v>
      </c>
      <c r="E13" s="21">
        <v>171</v>
      </c>
      <c r="F13" s="21" t="s">
        <v>11</v>
      </c>
      <c r="G13" s="21">
        <v>65</v>
      </c>
    </row>
    <row r="14" spans="1:10">
      <c r="A14" s="8" t="s">
        <v>8</v>
      </c>
      <c r="B14" s="8"/>
      <c r="D14" s="20" t="s">
        <v>8</v>
      </c>
      <c r="E14" s="21"/>
      <c r="F14" s="20" t="s">
        <v>28</v>
      </c>
      <c r="G14" s="21"/>
    </row>
    <row r="15" spans="1:10">
      <c r="A15" s="12" t="s">
        <v>11</v>
      </c>
      <c r="B15" s="8">
        <v>198</v>
      </c>
      <c r="D15" s="21" t="s">
        <v>11</v>
      </c>
      <c r="E15" s="21">
        <v>154</v>
      </c>
      <c r="F15" s="21" t="s">
        <v>11</v>
      </c>
      <c r="G15" s="21">
        <v>144</v>
      </c>
    </row>
    <row r="16" spans="1:10">
      <c r="A16" s="13" t="s">
        <v>12</v>
      </c>
      <c r="B16" s="14">
        <f>AVERAGE(B15,B13,B11)</f>
        <v>167.66666666666666</v>
      </c>
      <c r="F16" s="22" t="s">
        <v>12</v>
      </c>
      <c r="G16" s="25">
        <f>AVERAGE(G15,G13,G11,E15,E13,E11)</f>
        <v>146.66666666666666</v>
      </c>
    </row>
    <row r="17" spans="1:11">
      <c r="A17" s="13" t="s">
        <v>13</v>
      </c>
      <c r="B17" s="15">
        <f>_xlfn.STDEV.S(B15,B13,B11)</f>
        <v>48.273526216067289</v>
      </c>
      <c r="F17" s="22" t="s">
        <v>13</v>
      </c>
      <c r="G17" s="26">
        <f>_xlfn.STDEV.S(G15,G13,G11,E15,E13,E11)</f>
        <v>50.516004064718601</v>
      </c>
    </row>
    <row r="25" spans="1:11">
      <c r="A25" s="10" t="s">
        <v>10</v>
      </c>
      <c r="B25" s="10">
        <v>20</v>
      </c>
    </row>
    <row r="26" spans="1:11">
      <c r="A26" t="s">
        <v>9</v>
      </c>
      <c r="B26">
        <v>100</v>
      </c>
    </row>
    <row r="27" spans="1:11">
      <c r="A27" t="s">
        <v>0</v>
      </c>
      <c r="B27">
        <f>B25*B26</f>
        <v>2000</v>
      </c>
    </row>
    <row r="29" spans="1:11">
      <c r="B29" s="16" t="s">
        <v>25</v>
      </c>
    </row>
    <row r="30" spans="1:11">
      <c r="A30" s="7"/>
      <c r="C30" s="80" t="s">
        <v>1</v>
      </c>
      <c r="D30" s="80"/>
      <c r="E30" s="80"/>
      <c r="G30" s="80" t="s">
        <v>2</v>
      </c>
      <c r="H30" s="80"/>
      <c r="I30" s="80"/>
    </row>
    <row r="31" spans="1:11">
      <c r="B31" s="1" t="s">
        <v>3</v>
      </c>
      <c r="C31" t="s">
        <v>6</v>
      </c>
      <c r="D31" t="s">
        <v>7</v>
      </c>
      <c r="E31" t="s">
        <v>8</v>
      </c>
      <c r="G31" t="s">
        <v>6</v>
      </c>
      <c r="H31" t="s">
        <v>7</v>
      </c>
      <c r="I31" t="s">
        <v>8</v>
      </c>
    </row>
    <row r="32" spans="1:11">
      <c r="A32" s="46">
        <f>SQRT(B32/60)</f>
        <v>0</v>
      </c>
      <c r="B32" s="1">
        <v>0</v>
      </c>
      <c r="C32" s="41">
        <v>11825</v>
      </c>
      <c r="D32" s="41">
        <v>11944</v>
      </c>
      <c r="E32" s="41">
        <v>11835.5</v>
      </c>
      <c r="G32">
        <f>(C32-C$32)/(0.000998*$B$27)</f>
        <v>0</v>
      </c>
      <c r="H32" s="46">
        <f t="shared" ref="H32:I32" si="0">(D32-D$32)/(0.000998*$B$27)</f>
        <v>0</v>
      </c>
      <c r="I32" s="46">
        <f t="shared" si="0"/>
        <v>0</v>
      </c>
      <c r="J32" s="46">
        <f>AVERAGE(G32:I32)</f>
        <v>0</v>
      </c>
      <c r="K32" s="46">
        <f>_xlfn.STDEV.P(G32:I32)</f>
        <v>0</v>
      </c>
    </row>
    <row r="33" spans="1:11">
      <c r="A33" s="46">
        <f t="shared" ref="A33:A50" si="1">SQRT(B33/60)</f>
        <v>0.12909944487358055</v>
      </c>
      <c r="B33" s="1">
        <v>1</v>
      </c>
      <c r="C33" s="41">
        <v>11827.5</v>
      </c>
      <c r="D33" s="41">
        <v>11949</v>
      </c>
      <c r="E33" s="41">
        <v>11837.5</v>
      </c>
      <c r="G33" s="46">
        <f t="shared" ref="G33:G49" si="2">(C33-C$32)/(0.000998*$B$27)</f>
        <v>1.2525050100200401</v>
      </c>
      <c r="H33" s="46">
        <f t="shared" ref="H33:H49" si="3">(D33-D$32)/(0.000998*$B$27)</f>
        <v>2.5050100200400802</v>
      </c>
      <c r="I33" s="46">
        <f t="shared" ref="I33:I49" si="4">(E33-E$32)/(0.000998*$B$27)</f>
        <v>1.002004008016032</v>
      </c>
      <c r="J33" s="46">
        <f t="shared" ref="J33:J50" si="5">AVERAGE(G33:I33)</f>
        <v>1.5865063460253841</v>
      </c>
      <c r="K33" s="46">
        <f t="shared" ref="K33:K50" si="6">_xlfn.STDEV.P(G33:I33)</f>
        <v>0.65748228740913628</v>
      </c>
    </row>
    <row r="34" spans="1:11">
      <c r="A34" s="46">
        <f t="shared" si="1"/>
        <v>0.2581988897471611</v>
      </c>
      <c r="B34" s="1">
        <v>4</v>
      </c>
      <c r="C34" s="41">
        <v>11827</v>
      </c>
      <c r="D34" s="41">
        <v>11948.5</v>
      </c>
      <c r="E34" s="41">
        <v>11839</v>
      </c>
      <c r="G34" s="46">
        <f t="shared" si="2"/>
        <v>1.002004008016032</v>
      </c>
      <c r="H34" s="46">
        <f t="shared" si="3"/>
        <v>2.2545090180360723</v>
      </c>
      <c r="I34" s="46">
        <f t="shared" si="4"/>
        <v>1.7535070140280562</v>
      </c>
      <c r="J34" s="46">
        <f t="shared" si="5"/>
        <v>1.6700066800267201</v>
      </c>
      <c r="K34" s="46">
        <f t="shared" si="6"/>
        <v>0.51473062817042192</v>
      </c>
    </row>
    <row r="35" spans="1:11">
      <c r="A35" s="46">
        <f t="shared" si="1"/>
        <v>0.3872983346207417</v>
      </c>
      <c r="B35" s="1">
        <v>9</v>
      </c>
      <c r="C35" s="41">
        <v>11827.5</v>
      </c>
      <c r="D35" s="41">
        <v>11952</v>
      </c>
      <c r="E35" s="41">
        <v>11841.5</v>
      </c>
      <c r="G35" s="46">
        <f t="shared" si="2"/>
        <v>1.2525050100200401</v>
      </c>
      <c r="H35" s="46">
        <f t="shared" si="3"/>
        <v>4.0080160320641278</v>
      </c>
      <c r="I35" s="46">
        <f t="shared" si="4"/>
        <v>3.0060120240480961</v>
      </c>
      <c r="J35" s="46">
        <f t="shared" si="5"/>
        <v>2.7555110220440882</v>
      </c>
      <c r="K35" s="46">
        <f t="shared" si="6"/>
        <v>1.1387927268692255</v>
      </c>
    </row>
    <row r="36" spans="1:11">
      <c r="A36" s="46">
        <f t="shared" si="1"/>
        <v>0.5163977794943222</v>
      </c>
      <c r="B36" s="1">
        <v>16</v>
      </c>
      <c r="C36" s="41">
        <v>11828.5</v>
      </c>
      <c r="D36" s="41">
        <v>11952.5</v>
      </c>
      <c r="E36" s="41">
        <v>11839.5</v>
      </c>
      <c r="G36" s="46">
        <f t="shared" si="2"/>
        <v>1.7535070140280562</v>
      </c>
      <c r="H36" s="46">
        <f t="shared" si="3"/>
        <v>4.2585170340681362</v>
      </c>
      <c r="I36" s="46">
        <f t="shared" si="4"/>
        <v>2.0040080160320639</v>
      </c>
      <c r="J36" s="46">
        <f t="shared" si="5"/>
        <v>2.6720106880427519</v>
      </c>
      <c r="K36" s="46">
        <f t="shared" si="6"/>
        <v>1.1264810924542463</v>
      </c>
    </row>
    <row r="37" spans="1:11">
      <c r="A37" s="46">
        <f t="shared" si="1"/>
        <v>0.6454972243679028</v>
      </c>
      <c r="B37" s="1">
        <v>25</v>
      </c>
      <c r="C37" s="41">
        <v>11830</v>
      </c>
      <c r="D37" s="41">
        <v>11953</v>
      </c>
      <c r="E37" s="41">
        <v>11839</v>
      </c>
      <c r="G37" s="46">
        <f t="shared" si="2"/>
        <v>2.5050100200400802</v>
      </c>
      <c r="H37" s="46">
        <f t="shared" si="3"/>
        <v>4.5090180360721446</v>
      </c>
      <c r="I37" s="46">
        <f t="shared" si="4"/>
        <v>1.7535070140280562</v>
      </c>
      <c r="J37" s="46">
        <f t="shared" si="5"/>
        <v>2.9225116900467607</v>
      </c>
      <c r="K37" s="46">
        <f t="shared" si="6"/>
        <v>1.1630250732451668</v>
      </c>
    </row>
    <row r="38" spans="1:11">
      <c r="A38" s="46">
        <f t="shared" si="1"/>
        <v>0.7745966692414834</v>
      </c>
      <c r="B38" s="1">
        <v>36</v>
      </c>
      <c r="C38" s="41">
        <v>11831</v>
      </c>
      <c r="D38" s="41">
        <v>11953.5</v>
      </c>
      <c r="E38" s="41">
        <v>11841</v>
      </c>
      <c r="G38" s="46">
        <f t="shared" si="2"/>
        <v>3.0060120240480961</v>
      </c>
      <c r="H38" s="46">
        <f t="shared" si="3"/>
        <v>4.7595190380761521</v>
      </c>
      <c r="I38" s="46">
        <f t="shared" si="4"/>
        <v>2.7555110220440882</v>
      </c>
      <c r="J38" s="46">
        <f t="shared" si="5"/>
        <v>3.507014028056112</v>
      </c>
      <c r="K38" s="46">
        <f t="shared" si="6"/>
        <v>0.89153960020301526</v>
      </c>
    </row>
    <row r="39" spans="1:11">
      <c r="A39" s="46">
        <f t="shared" si="1"/>
        <v>0.9036961141150639</v>
      </c>
      <c r="B39" s="1">
        <v>49</v>
      </c>
      <c r="C39" s="41">
        <v>11833</v>
      </c>
      <c r="D39" s="41">
        <v>11953</v>
      </c>
      <c r="E39" s="41">
        <v>11841</v>
      </c>
      <c r="G39" s="46">
        <f t="shared" si="2"/>
        <v>4.0080160320641278</v>
      </c>
      <c r="H39" s="46">
        <f t="shared" si="3"/>
        <v>4.5090180360721446</v>
      </c>
      <c r="I39" s="46">
        <f t="shared" si="4"/>
        <v>2.7555110220440882</v>
      </c>
      <c r="J39" s="46">
        <f t="shared" si="5"/>
        <v>3.7575150300601199</v>
      </c>
      <c r="K39" s="46">
        <f t="shared" si="6"/>
        <v>0.73745498215830407</v>
      </c>
    </row>
    <row r="40" spans="1:11">
      <c r="A40" s="46">
        <f t="shared" si="1"/>
        <v>1.0327955589886444</v>
      </c>
      <c r="B40" s="1">
        <v>64</v>
      </c>
      <c r="C40" s="41">
        <v>11832.5</v>
      </c>
      <c r="D40" s="41">
        <v>11954</v>
      </c>
      <c r="E40" s="41">
        <v>11840.5</v>
      </c>
      <c r="G40" s="46">
        <f t="shared" si="2"/>
        <v>3.7575150300601203</v>
      </c>
      <c r="H40" s="46">
        <f t="shared" si="3"/>
        <v>5.0100200400801604</v>
      </c>
      <c r="I40" s="46">
        <f t="shared" si="4"/>
        <v>2.5050100200400802</v>
      </c>
      <c r="J40" s="46">
        <f t="shared" si="5"/>
        <v>3.7575150300601199</v>
      </c>
      <c r="K40" s="46">
        <f t="shared" si="6"/>
        <v>1.0226660582762113</v>
      </c>
    </row>
    <row r="41" spans="1:11">
      <c r="A41" s="46">
        <f t="shared" si="1"/>
        <v>1.1618950038622251</v>
      </c>
      <c r="B41" s="1">
        <v>81</v>
      </c>
      <c r="C41" s="41">
        <v>11836</v>
      </c>
      <c r="D41" s="41">
        <v>11955</v>
      </c>
      <c r="E41" s="41">
        <v>11844.5</v>
      </c>
      <c r="G41" s="46">
        <f t="shared" si="2"/>
        <v>5.5110220440881763</v>
      </c>
      <c r="H41" s="46">
        <f t="shared" si="3"/>
        <v>5.5110220440881763</v>
      </c>
      <c r="I41" s="46">
        <f t="shared" si="4"/>
        <v>4.5090180360721446</v>
      </c>
      <c r="J41" s="46">
        <f t="shared" si="5"/>
        <v>5.1770207080828321</v>
      </c>
      <c r="K41" s="46">
        <f t="shared" si="6"/>
        <v>0.47234921922949052</v>
      </c>
    </row>
    <row r="42" spans="1:11">
      <c r="A42" s="46">
        <f t="shared" si="1"/>
        <v>1.2909944487358056</v>
      </c>
      <c r="B42" s="1">
        <v>100</v>
      </c>
      <c r="C42" s="41">
        <v>11820</v>
      </c>
      <c r="D42" s="41">
        <v>11948.5</v>
      </c>
      <c r="E42" s="41">
        <v>11842</v>
      </c>
      <c r="G42" s="46">
        <f t="shared" si="2"/>
        <v>-2.5050100200400802</v>
      </c>
      <c r="H42" s="46">
        <f t="shared" si="3"/>
        <v>2.2545090180360723</v>
      </c>
      <c r="I42" s="46">
        <f t="shared" si="4"/>
        <v>3.256513026052104</v>
      </c>
      <c r="J42" s="46">
        <f t="shared" si="5"/>
        <v>1.002004008016032</v>
      </c>
      <c r="K42" s="46">
        <f t="shared" si="6"/>
        <v>2.5133461829145642</v>
      </c>
    </row>
    <row r="43" spans="1:11">
      <c r="A43" s="46">
        <f t="shared" si="1"/>
        <v>1.5491933384829668</v>
      </c>
      <c r="B43" s="1">
        <v>144</v>
      </c>
      <c r="C43" s="41">
        <v>11836</v>
      </c>
      <c r="D43" s="41">
        <v>11957.5</v>
      </c>
      <c r="E43" s="41">
        <v>11844</v>
      </c>
      <c r="G43" s="46">
        <f t="shared" si="2"/>
        <v>5.5110220440881763</v>
      </c>
      <c r="H43" s="46">
        <f t="shared" si="3"/>
        <v>6.7635270541082164</v>
      </c>
      <c r="I43" s="46">
        <f t="shared" si="4"/>
        <v>4.2585170340681362</v>
      </c>
      <c r="J43" s="46">
        <f t="shared" si="5"/>
        <v>5.5110220440881763</v>
      </c>
      <c r="K43" s="46">
        <f t="shared" si="6"/>
        <v>1.022666058276209</v>
      </c>
    </row>
    <row r="44" spans="1:11">
      <c r="A44" s="46">
        <f t="shared" si="1"/>
        <v>1.6782927833565473</v>
      </c>
      <c r="B44" s="1">
        <v>169</v>
      </c>
      <c r="C44" s="41">
        <v>11837</v>
      </c>
      <c r="D44" s="41">
        <v>11959.5</v>
      </c>
      <c r="E44" s="41">
        <v>11842.5</v>
      </c>
      <c r="G44" s="46">
        <f t="shared" si="2"/>
        <v>6.0120240480961922</v>
      </c>
      <c r="H44" s="46">
        <f t="shared" si="3"/>
        <v>7.7655310621242482</v>
      </c>
      <c r="I44" s="46">
        <f t="shared" si="4"/>
        <v>3.5070140280561124</v>
      </c>
      <c r="J44" s="46">
        <f t="shared" si="5"/>
        <v>5.7615230460921838</v>
      </c>
      <c r="K44" s="46">
        <f t="shared" si="6"/>
        <v>1.7475325264242114</v>
      </c>
    </row>
    <row r="45" spans="1:11">
      <c r="A45" s="46">
        <f t="shared" si="1"/>
        <v>1.8073922282301278</v>
      </c>
      <c r="B45" s="1">
        <v>196</v>
      </c>
      <c r="C45" s="41">
        <v>11837</v>
      </c>
      <c r="D45" s="41">
        <v>11957.5</v>
      </c>
      <c r="E45" s="41">
        <v>11843</v>
      </c>
      <c r="G45" s="46">
        <f t="shared" si="2"/>
        <v>6.0120240480961922</v>
      </c>
      <c r="H45" s="46">
        <f t="shared" si="3"/>
        <v>6.7635270541082164</v>
      </c>
      <c r="I45" s="46">
        <f t="shared" si="4"/>
        <v>3.7575150300601203</v>
      </c>
      <c r="J45" s="46">
        <f t="shared" si="5"/>
        <v>5.5110220440881763</v>
      </c>
      <c r="K45" s="46">
        <f t="shared" si="6"/>
        <v>1.2773094973929833</v>
      </c>
    </row>
    <row r="46" spans="1:11">
      <c r="A46" s="46">
        <f t="shared" si="1"/>
        <v>1.9364916731037085</v>
      </c>
      <c r="B46" s="1">
        <v>225</v>
      </c>
      <c r="C46" s="41">
        <v>11838</v>
      </c>
      <c r="D46" s="41">
        <v>11957.5</v>
      </c>
      <c r="E46" s="41">
        <v>11844.5</v>
      </c>
      <c r="G46" s="46">
        <f t="shared" si="2"/>
        <v>6.513026052104208</v>
      </c>
      <c r="H46" s="46">
        <f t="shared" si="3"/>
        <v>6.7635270541082164</v>
      </c>
      <c r="I46" s="46">
        <f>(E46-E$32)/(0.000998*$B$27)</f>
        <v>4.5090180360721446</v>
      </c>
      <c r="J46" s="46">
        <f t="shared" si="5"/>
        <v>5.9285237140948572</v>
      </c>
      <c r="K46" s="46">
        <f t="shared" si="6"/>
        <v>1.00893837454864</v>
      </c>
    </row>
    <row r="47" spans="1:11">
      <c r="A47" s="46">
        <f t="shared" si="1"/>
        <v>2.0655911179772888</v>
      </c>
      <c r="B47" s="1">
        <v>256</v>
      </c>
      <c r="C47" s="41">
        <v>11815.5</v>
      </c>
      <c r="D47" s="41">
        <v>11948</v>
      </c>
      <c r="E47" s="41">
        <v>11846</v>
      </c>
      <c r="G47" s="46">
        <f t="shared" si="2"/>
        <v>-4.7595190380761521</v>
      </c>
      <c r="H47" s="46">
        <f t="shared" si="3"/>
        <v>2.0040080160320639</v>
      </c>
      <c r="I47" s="46">
        <f t="shared" si="4"/>
        <v>5.2605210420841679</v>
      </c>
      <c r="J47" s="46">
        <f t="shared" si="5"/>
        <v>0.83500334001335996</v>
      </c>
      <c r="K47" s="46">
        <f t="shared" si="6"/>
        <v>4.1733463592517701</v>
      </c>
    </row>
    <row r="48" spans="1:11">
      <c r="A48" s="46">
        <f t="shared" si="1"/>
        <v>2.8166173565703478</v>
      </c>
      <c r="B48" s="1">
        <v>476</v>
      </c>
      <c r="C48" s="41">
        <v>11840.5</v>
      </c>
      <c r="D48" s="41">
        <v>11961</v>
      </c>
      <c r="E48" s="41">
        <v>11848.5</v>
      </c>
      <c r="G48" s="46">
        <f t="shared" si="2"/>
        <v>7.7655310621242482</v>
      </c>
      <c r="H48" s="46">
        <f t="shared" si="3"/>
        <v>8.5170340681362724</v>
      </c>
      <c r="I48" s="46">
        <f t="shared" si="4"/>
        <v>6.513026052104208</v>
      </c>
      <c r="J48" s="46">
        <f t="shared" si="5"/>
        <v>7.5985303941215774</v>
      </c>
      <c r="K48" s="46">
        <f t="shared" si="6"/>
        <v>0.826611133651594</v>
      </c>
    </row>
    <row r="49" spans="1:29">
      <c r="A49" s="46">
        <f t="shared" si="1"/>
        <v>4.9125689138508104</v>
      </c>
      <c r="B49" s="1">
        <v>1448</v>
      </c>
      <c r="C49" s="41">
        <v>11846</v>
      </c>
      <c r="D49" s="41">
        <v>11964</v>
      </c>
      <c r="E49" s="41">
        <v>11852</v>
      </c>
      <c r="G49" s="46">
        <f t="shared" si="2"/>
        <v>10.521042084168336</v>
      </c>
      <c r="H49" s="46">
        <f t="shared" si="3"/>
        <v>10.020040080160321</v>
      </c>
      <c r="I49" s="46">
        <f t="shared" si="4"/>
        <v>8.2665330661322649</v>
      </c>
      <c r="J49" s="46">
        <f t="shared" si="5"/>
        <v>9.60253841015364</v>
      </c>
      <c r="K49" s="46">
        <f t="shared" si="6"/>
        <v>0.96658624772798007</v>
      </c>
    </row>
    <row r="50" spans="1:29">
      <c r="A50" s="46">
        <f t="shared" si="1"/>
        <v>0</v>
      </c>
      <c r="B50" s="1"/>
      <c r="F50" s="4" t="s">
        <v>4</v>
      </c>
      <c r="G50" s="52">
        <f>SLOPE(G32:G49,$A$32:$A$49)</f>
        <v>1.8799777229357169</v>
      </c>
      <c r="H50" s="52">
        <f>SLOPE(H32:H49,$A$32:$A$49)</f>
        <v>1.6748420017953276</v>
      </c>
      <c r="I50" s="52">
        <f>SLOPE(I32:I49,$A$32:$A$49)</f>
        <v>1.5862153251583195</v>
      </c>
      <c r="J50" s="46">
        <f t="shared" si="5"/>
        <v>1.7136783499631214</v>
      </c>
      <c r="K50" s="46">
        <f t="shared" si="6"/>
        <v>0.123031928217134</v>
      </c>
    </row>
    <row r="51" spans="1:29">
      <c r="B51" s="1"/>
      <c r="G51" s="19" t="s">
        <v>12</v>
      </c>
      <c r="H51" s="35">
        <f>AVERAGE(G50:I50)</f>
        <v>1.7136783499631214</v>
      </c>
    </row>
    <row r="52" spans="1:29">
      <c r="G52" s="19" t="s">
        <v>13</v>
      </c>
      <c r="H52" s="16">
        <f>_xlfn.STDEV.S(G50:I50)</f>
        <v>0.150682723101353</v>
      </c>
    </row>
    <row r="53" spans="1:29">
      <c r="B53" s="8" t="s">
        <v>5</v>
      </c>
    </row>
    <row r="54" spans="1:29">
      <c r="A54" s="7"/>
      <c r="C54" s="80" t="s">
        <v>1</v>
      </c>
      <c r="D54" s="80"/>
      <c r="E54" s="80"/>
      <c r="G54" s="80" t="s">
        <v>2</v>
      </c>
      <c r="H54" s="80"/>
      <c r="I54" s="80"/>
      <c r="V54" s="1"/>
      <c r="Z54" s="1"/>
      <c r="AA54" s="1"/>
      <c r="AB54" s="1"/>
      <c r="AC54" s="1"/>
    </row>
    <row r="55" spans="1:29">
      <c r="B55" s="1" t="s">
        <v>3</v>
      </c>
      <c r="C55" t="s">
        <v>6</v>
      </c>
      <c r="D55" t="s">
        <v>7</v>
      </c>
      <c r="E55" t="s">
        <v>8</v>
      </c>
      <c r="G55" t="s">
        <v>6</v>
      </c>
      <c r="H55" t="s">
        <v>7</v>
      </c>
      <c r="I55" t="s">
        <v>8</v>
      </c>
      <c r="V55" s="1"/>
    </row>
    <row r="56" spans="1:29">
      <c r="A56" s="46">
        <f>SQRT(B56/60)</f>
        <v>0</v>
      </c>
      <c r="B56" s="1">
        <v>0</v>
      </c>
      <c r="C56" s="41">
        <v>12051</v>
      </c>
      <c r="D56" s="41">
        <v>12025.5</v>
      </c>
      <c r="E56" s="41">
        <v>11746.5</v>
      </c>
      <c r="G56">
        <f t="shared" ref="G56:G74" si="7">(C56-C$56)/(0.000998*$B$27)</f>
        <v>0</v>
      </c>
      <c r="H56">
        <f t="shared" ref="H56:H74" si="8">(D56-D$56)/(0.000998*$B$27)</f>
        <v>0</v>
      </c>
      <c r="I56">
        <f t="shared" ref="I56:I74" si="9">(E56-E$56)/(0.000998*$B$27)</f>
        <v>0</v>
      </c>
      <c r="J56" s="46">
        <f>AVERAGE(G56:I56)</f>
        <v>0</v>
      </c>
      <c r="K56" s="46">
        <f>_xlfn.STDEV.P(G56:I56)</f>
        <v>0</v>
      </c>
      <c r="V56" s="1"/>
      <c r="Z56" s="3"/>
      <c r="AA56" s="3"/>
      <c r="AB56" s="3"/>
      <c r="AC56" s="3"/>
    </row>
    <row r="57" spans="1:29">
      <c r="A57" s="46">
        <f t="shared" ref="A57:A74" si="10">SQRT(B57/60)</f>
        <v>0.12909944487358055</v>
      </c>
      <c r="B57" s="1">
        <v>1</v>
      </c>
      <c r="C57" s="41">
        <v>12058.5</v>
      </c>
      <c r="D57" s="41">
        <v>12033</v>
      </c>
      <c r="E57" s="41">
        <v>11751.5</v>
      </c>
      <c r="G57">
        <f t="shared" si="7"/>
        <v>3.7575150300601203</v>
      </c>
      <c r="H57">
        <f t="shared" si="8"/>
        <v>3.7575150300601203</v>
      </c>
      <c r="I57">
        <f t="shared" si="9"/>
        <v>2.5050100200400802</v>
      </c>
      <c r="J57" s="46">
        <f t="shared" ref="J57:J74" si="11">AVERAGE(G57:I57)</f>
        <v>3.3400133600534403</v>
      </c>
      <c r="K57" s="46">
        <f t="shared" ref="K57:K74" si="12">_xlfn.STDEV.P(G57:I57)</f>
        <v>0.59043652403686409</v>
      </c>
      <c r="V57" s="1"/>
      <c r="W57" s="3"/>
      <c r="X57" s="3"/>
      <c r="Y57" s="3"/>
      <c r="Z57" s="3"/>
      <c r="AA57" s="3"/>
      <c r="AB57" s="3"/>
      <c r="AC57" s="3"/>
    </row>
    <row r="58" spans="1:29">
      <c r="A58" s="46">
        <f t="shared" si="10"/>
        <v>0.2581988897471611</v>
      </c>
      <c r="B58" s="1">
        <v>4</v>
      </c>
      <c r="C58" s="41">
        <v>12059</v>
      </c>
      <c r="D58" s="41">
        <v>12033</v>
      </c>
      <c r="E58" s="41">
        <v>11755</v>
      </c>
      <c r="G58">
        <f t="shared" si="7"/>
        <v>4.0080160320641278</v>
      </c>
      <c r="H58">
        <f t="shared" si="8"/>
        <v>3.7575150300601203</v>
      </c>
      <c r="I58">
        <f t="shared" si="9"/>
        <v>4.2585170340681362</v>
      </c>
      <c r="J58" s="46">
        <f t="shared" si="11"/>
        <v>4.0080160320641278</v>
      </c>
      <c r="K58" s="46">
        <f t="shared" si="12"/>
        <v>0.20453321165524191</v>
      </c>
      <c r="V58" s="1"/>
      <c r="Z58" s="3"/>
      <c r="AA58" s="3"/>
      <c r="AB58" s="3"/>
      <c r="AC58" s="3"/>
    </row>
    <row r="59" spans="1:29">
      <c r="A59" s="46">
        <f t="shared" si="10"/>
        <v>0.3872983346207417</v>
      </c>
      <c r="B59" s="1">
        <v>9</v>
      </c>
      <c r="C59" s="41">
        <v>12059.5</v>
      </c>
      <c r="D59" s="41">
        <v>12031.5</v>
      </c>
      <c r="E59" s="41">
        <v>11754</v>
      </c>
      <c r="G59">
        <f t="shared" si="7"/>
        <v>4.2585170340681362</v>
      </c>
      <c r="H59">
        <f t="shared" si="8"/>
        <v>3.0060120240480961</v>
      </c>
      <c r="I59">
        <f t="shared" si="9"/>
        <v>3.7575150300601203</v>
      </c>
      <c r="J59" s="46">
        <f t="shared" si="11"/>
        <v>3.6740146960587841</v>
      </c>
      <c r="K59" s="46">
        <f t="shared" si="12"/>
        <v>0.5147306281704227</v>
      </c>
      <c r="V59" s="1"/>
      <c r="Z59" s="3"/>
      <c r="AA59" s="3"/>
      <c r="AB59" s="3"/>
      <c r="AC59" s="3"/>
    </row>
    <row r="60" spans="1:29">
      <c r="A60" s="46">
        <f t="shared" si="10"/>
        <v>0.5163977794943222</v>
      </c>
      <c r="B60" s="1">
        <v>16</v>
      </c>
      <c r="C60" s="41">
        <v>12060.5</v>
      </c>
      <c r="D60" s="41">
        <v>12038.5</v>
      </c>
      <c r="E60" s="41">
        <v>11757</v>
      </c>
      <c r="G60">
        <f t="shared" si="7"/>
        <v>4.7595190380761521</v>
      </c>
      <c r="H60">
        <f t="shared" si="8"/>
        <v>6.513026052104208</v>
      </c>
      <c r="I60">
        <f t="shared" si="9"/>
        <v>5.2605210420841679</v>
      </c>
      <c r="J60" s="46">
        <f t="shared" si="11"/>
        <v>5.5110220440881763</v>
      </c>
      <c r="K60" s="46">
        <f t="shared" si="12"/>
        <v>0.73745498215829874</v>
      </c>
      <c r="V60" s="1"/>
      <c r="W60" s="3"/>
      <c r="X60" s="3"/>
      <c r="Y60" s="3"/>
      <c r="Z60" s="3"/>
      <c r="AA60" s="3"/>
      <c r="AB60" s="3"/>
      <c r="AC60" s="3"/>
    </row>
    <row r="61" spans="1:29">
      <c r="A61" s="46">
        <f t="shared" si="10"/>
        <v>0.6454972243679028</v>
      </c>
      <c r="B61" s="1">
        <v>25</v>
      </c>
      <c r="C61" s="42">
        <v>12062</v>
      </c>
      <c r="D61" s="42">
        <v>12036.5</v>
      </c>
      <c r="E61" s="42">
        <v>11758</v>
      </c>
      <c r="G61">
        <f t="shared" si="7"/>
        <v>5.5110220440881763</v>
      </c>
      <c r="H61">
        <f t="shared" si="8"/>
        <v>5.5110220440881763</v>
      </c>
      <c r="I61">
        <f t="shared" si="9"/>
        <v>5.7615230460921847</v>
      </c>
      <c r="J61" s="46">
        <f t="shared" si="11"/>
        <v>5.5945223780895121</v>
      </c>
      <c r="K61" s="46">
        <f t="shared" si="12"/>
        <v>0.11808730480737284</v>
      </c>
      <c r="V61" s="1"/>
      <c r="Z61" s="3"/>
      <c r="AA61" s="3"/>
      <c r="AB61" s="3"/>
      <c r="AC61" s="3"/>
    </row>
    <row r="62" spans="1:29">
      <c r="A62" s="46">
        <f t="shared" si="10"/>
        <v>0.7745966692414834</v>
      </c>
      <c r="B62" s="1">
        <v>36</v>
      </c>
      <c r="C62" s="42">
        <v>12064</v>
      </c>
      <c r="D62" s="42">
        <v>12036</v>
      </c>
      <c r="E62" s="42">
        <v>11759</v>
      </c>
      <c r="G62">
        <f t="shared" si="7"/>
        <v>6.513026052104208</v>
      </c>
      <c r="H62">
        <f t="shared" si="8"/>
        <v>5.2605210420841679</v>
      </c>
      <c r="I62">
        <f t="shared" si="9"/>
        <v>6.2625250501002006</v>
      </c>
      <c r="J62" s="46">
        <f t="shared" si="11"/>
        <v>6.0120240480961931</v>
      </c>
      <c r="K62" s="46">
        <f t="shared" si="12"/>
        <v>0.54114401289310798</v>
      </c>
      <c r="V62" s="1"/>
      <c r="Z62" s="3"/>
      <c r="AA62" s="3"/>
      <c r="AB62" s="3"/>
      <c r="AC62" s="3"/>
    </row>
    <row r="63" spans="1:29">
      <c r="A63" s="46">
        <f t="shared" si="10"/>
        <v>0.9036961141150639</v>
      </c>
      <c r="B63" s="1">
        <v>49</v>
      </c>
      <c r="C63" s="42">
        <v>12062.5</v>
      </c>
      <c r="D63" s="42">
        <v>12039</v>
      </c>
      <c r="E63" s="42">
        <v>11757</v>
      </c>
      <c r="G63">
        <f t="shared" si="7"/>
        <v>5.7615230460921847</v>
      </c>
      <c r="H63">
        <f t="shared" si="8"/>
        <v>6.7635270541082164</v>
      </c>
      <c r="I63">
        <f t="shared" si="9"/>
        <v>5.2605210420841679</v>
      </c>
      <c r="J63" s="46">
        <f t="shared" si="11"/>
        <v>5.9285237140948555</v>
      </c>
      <c r="K63" s="46">
        <f t="shared" si="12"/>
        <v>0.62485928302838945</v>
      </c>
    </row>
    <row r="64" spans="1:29">
      <c r="A64" s="46">
        <f t="shared" si="10"/>
        <v>1.0327955589886444</v>
      </c>
      <c r="B64" s="1">
        <v>64</v>
      </c>
      <c r="C64" s="42">
        <v>12063.5</v>
      </c>
      <c r="D64" s="42">
        <v>12039.5</v>
      </c>
      <c r="E64" s="42">
        <v>11759.5</v>
      </c>
      <c r="G64">
        <f t="shared" si="7"/>
        <v>6.2625250501002006</v>
      </c>
      <c r="H64">
        <f t="shared" si="8"/>
        <v>7.0140280561122248</v>
      </c>
      <c r="I64">
        <f t="shared" si="9"/>
        <v>6.513026052104208</v>
      </c>
      <c r="J64" s="46">
        <f t="shared" si="11"/>
        <v>6.5965263861055448</v>
      </c>
      <c r="K64" s="46">
        <f t="shared" si="12"/>
        <v>0.31242964151419028</v>
      </c>
    </row>
    <row r="65" spans="1:11">
      <c r="A65" s="46">
        <f t="shared" si="10"/>
        <v>1.1618950038622251</v>
      </c>
      <c r="B65" s="1">
        <v>81</v>
      </c>
      <c r="C65" s="42">
        <v>12066.5</v>
      </c>
      <c r="D65" s="42">
        <v>12044.5</v>
      </c>
      <c r="E65" s="42">
        <v>11764.5</v>
      </c>
      <c r="G65">
        <f t="shared" si="7"/>
        <v>7.7655310621242482</v>
      </c>
      <c r="H65">
        <f t="shared" si="8"/>
        <v>9.5190380761523041</v>
      </c>
      <c r="I65">
        <f t="shared" si="9"/>
        <v>9.0180360721442892</v>
      </c>
      <c r="J65" s="46">
        <f t="shared" si="11"/>
        <v>8.7675350701402817</v>
      </c>
      <c r="K65" s="46">
        <f t="shared" si="12"/>
        <v>0.73745498215830385</v>
      </c>
    </row>
    <row r="66" spans="1:11">
      <c r="A66" s="46">
        <f t="shared" si="10"/>
        <v>1.2909944487358056</v>
      </c>
      <c r="B66" s="1">
        <v>100</v>
      </c>
      <c r="C66" s="42">
        <v>12062.5</v>
      </c>
      <c r="D66" s="42">
        <v>12039.5</v>
      </c>
      <c r="E66" s="42">
        <v>11764.5</v>
      </c>
      <c r="G66">
        <f t="shared" si="7"/>
        <v>5.7615230460921847</v>
      </c>
      <c r="H66">
        <f t="shared" si="8"/>
        <v>7.0140280561122248</v>
      </c>
      <c r="I66">
        <f t="shared" si="9"/>
        <v>9.0180360721442892</v>
      </c>
      <c r="J66" s="46">
        <f t="shared" si="11"/>
        <v>7.2645290581162341</v>
      </c>
      <c r="K66" s="46">
        <f t="shared" si="12"/>
        <v>1.3412139616072942</v>
      </c>
    </row>
    <row r="67" spans="1:11">
      <c r="A67" s="46">
        <f t="shared" si="10"/>
        <v>1.4200938936093861</v>
      </c>
      <c r="B67" s="1">
        <v>121</v>
      </c>
      <c r="C67" s="42">
        <v>12066.5</v>
      </c>
      <c r="D67" s="42">
        <v>12045</v>
      </c>
      <c r="E67" s="42">
        <v>11765</v>
      </c>
      <c r="G67">
        <f t="shared" si="7"/>
        <v>7.7655310621242482</v>
      </c>
      <c r="H67">
        <f t="shared" si="8"/>
        <v>9.7695390781563134</v>
      </c>
      <c r="I67">
        <f t="shared" si="9"/>
        <v>9.2685370741482966</v>
      </c>
      <c r="J67" s="46">
        <f t="shared" si="11"/>
        <v>8.9345357381429533</v>
      </c>
      <c r="K67" s="46">
        <f t="shared" si="12"/>
        <v>0.85153966492865518</v>
      </c>
    </row>
    <row r="68" spans="1:11">
      <c r="A68" s="46">
        <f t="shared" si="10"/>
        <v>1.5491933384829668</v>
      </c>
      <c r="B68" s="1">
        <v>144</v>
      </c>
      <c r="C68" s="42">
        <v>12069</v>
      </c>
      <c r="D68" s="42">
        <v>12046.5</v>
      </c>
      <c r="E68" s="42">
        <v>11765</v>
      </c>
      <c r="G68">
        <f t="shared" si="7"/>
        <v>9.0180360721442892</v>
      </c>
      <c r="H68">
        <f t="shared" si="8"/>
        <v>10.521042084168336</v>
      </c>
      <c r="I68">
        <f t="shared" si="9"/>
        <v>9.2685370741482966</v>
      </c>
      <c r="J68" s="46">
        <f t="shared" si="11"/>
        <v>9.6025384101536417</v>
      </c>
      <c r="K68" s="46">
        <f t="shared" si="12"/>
        <v>0.65748228740913528</v>
      </c>
    </row>
    <row r="69" spans="1:11">
      <c r="A69" s="46">
        <f t="shared" si="10"/>
        <v>1.6782927833565473</v>
      </c>
      <c r="B69" s="1">
        <v>169</v>
      </c>
      <c r="C69" s="42">
        <v>12070.5</v>
      </c>
      <c r="D69" s="42">
        <v>12049</v>
      </c>
      <c r="E69" s="42">
        <v>11768</v>
      </c>
      <c r="G69">
        <f t="shared" si="7"/>
        <v>9.7695390781563134</v>
      </c>
      <c r="H69">
        <f t="shared" si="8"/>
        <v>11.773547094188377</v>
      </c>
      <c r="I69">
        <f t="shared" si="9"/>
        <v>10.771543086172345</v>
      </c>
      <c r="J69" s="46">
        <f t="shared" si="11"/>
        <v>10.771543086172345</v>
      </c>
      <c r="K69" s="46">
        <f t="shared" si="12"/>
        <v>0.81813284662096764</v>
      </c>
    </row>
    <row r="70" spans="1:11">
      <c r="A70" s="46">
        <f t="shared" si="10"/>
        <v>1.8073922282301278</v>
      </c>
      <c r="B70" s="1">
        <v>196</v>
      </c>
      <c r="C70" s="42">
        <v>12070.5</v>
      </c>
      <c r="D70" s="42">
        <v>12050</v>
      </c>
      <c r="E70" s="42">
        <v>11768</v>
      </c>
      <c r="G70">
        <f t="shared" si="7"/>
        <v>9.7695390781563134</v>
      </c>
      <c r="H70">
        <f t="shared" si="8"/>
        <v>12.274549098196394</v>
      </c>
      <c r="I70">
        <f t="shared" si="9"/>
        <v>10.771543086172345</v>
      </c>
      <c r="J70" s="46">
        <f t="shared" si="11"/>
        <v>10.938543754175017</v>
      </c>
      <c r="K70" s="46">
        <f t="shared" si="12"/>
        <v>1.0294612563408445</v>
      </c>
    </row>
    <row r="71" spans="1:11">
      <c r="A71" s="46">
        <f t="shared" si="10"/>
        <v>1.9364916731037085</v>
      </c>
      <c r="B71" s="1">
        <v>225</v>
      </c>
      <c r="C71" s="42">
        <v>12070.5</v>
      </c>
      <c r="D71" s="42">
        <v>12050.5</v>
      </c>
      <c r="E71" s="42">
        <v>11768.5</v>
      </c>
      <c r="G71">
        <f t="shared" si="7"/>
        <v>9.7695390781563134</v>
      </c>
      <c r="H71">
        <f t="shared" si="8"/>
        <v>12.525050100200401</v>
      </c>
      <c r="I71">
        <f t="shared" si="9"/>
        <v>11.022044088176353</v>
      </c>
      <c r="J71" s="46">
        <f t="shared" si="11"/>
        <v>11.105544422177688</v>
      </c>
      <c r="K71" s="46">
        <f t="shared" si="12"/>
        <v>1.1264810924542366</v>
      </c>
    </row>
    <row r="72" spans="1:11">
      <c r="A72" s="46">
        <f t="shared" si="10"/>
        <v>2.0655911179772888</v>
      </c>
      <c r="B72" s="1">
        <v>256</v>
      </c>
      <c r="C72" s="42">
        <v>12067</v>
      </c>
      <c r="D72" s="42">
        <v>12021</v>
      </c>
      <c r="E72" s="42">
        <v>11768</v>
      </c>
      <c r="G72">
        <f t="shared" si="7"/>
        <v>8.0160320641282556</v>
      </c>
      <c r="H72">
        <f t="shared" si="8"/>
        <v>-2.2545090180360723</v>
      </c>
      <c r="I72">
        <f t="shared" si="9"/>
        <v>10.771543086172345</v>
      </c>
      <c r="J72" s="46">
        <f t="shared" si="11"/>
        <v>5.5110220440881763</v>
      </c>
      <c r="K72" s="46">
        <f t="shared" si="12"/>
        <v>5.6051056936668022</v>
      </c>
    </row>
    <row r="73" spans="1:11">
      <c r="A73" s="46">
        <f t="shared" si="10"/>
        <v>2.8166173565703478</v>
      </c>
      <c r="B73" s="1">
        <v>476</v>
      </c>
      <c r="C73" s="42">
        <v>12075.5</v>
      </c>
      <c r="D73" s="42">
        <v>12055.5</v>
      </c>
      <c r="E73" s="42">
        <v>11773.5</v>
      </c>
      <c r="G73">
        <f t="shared" si="7"/>
        <v>12.274549098196394</v>
      </c>
      <c r="H73">
        <f t="shared" si="8"/>
        <v>15.030060120240481</v>
      </c>
      <c r="I73">
        <f t="shared" si="9"/>
        <v>13.527054108216433</v>
      </c>
      <c r="J73" s="46">
        <f t="shared" si="11"/>
        <v>13.610554442217769</v>
      </c>
      <c r="K73" s="46">
        <f t="shared" si="12"/>
        <v>1.126481092454245</v>
      </c>
    </row>
    <row r="74" spans="1:11">
      <c r="A74" s="46">
        <f t="shared" si="10"/>
        <v>4.9125689138508104</v>
      </c>
      <c r="B74" s="1">
        <v>1448</v>
      </c>
      <c r="C74" s="42">
        <v>12081.5</v>
      </c>
      <c r="D74" s="42">
        <v>12065</v>
      </c>
      <c r="E74" s="42">
        <v>11781.5</v>
      </c>
      <c r="G74">
        <f t="shared" si="7"/>
        <v>15.280561122244489</v>
      </c>
      <c r="H74">
        <f t="shared" si="8"/>
        <v>19.789579158316634</v>
      </c>
      <c r="I74">
        <f t="shared" si="9"/>
        <v>17.53507014028056</v>
      </c>
      <c r="J74" s="46">
        <f t="shared" si="11"/>
        <v>17.53507014028056</v>
      </c>
      <c r="K74" s="46">
        <f t="shared" si="12"/>
        <v>1.8407989048972013</v>
      </c>
    </row>
    <row r="75" spans="1:11">
      <c r="B75" s="1"/>
      <c r="F75" s="4" t="s">
        <v>4</v>
      </c>
      <c r="G75" s="52">
        <f>SLOPE(G56:G74,$A$56:$A$74)</f>
        <v>2.8057320394989276</v>
      </c>
      <c r="H75" s="52">
        <f>SLOPE(H56:H74,$A$56:$A$74)</f>
        <v>3.5118068276736456</v>
      </c>
      <c r="I75" s="52">
        <f>SLOPE(I56:I74,$A$56:$A$74)</f>
        <v>3.4396581624113027</v>
      </c>
    </row>
    <row r="76" spans="1:11">
      <c r="B76" s="1"/>
      <c r="G76" s="13" t="s">
        <v>12</v>
      </c>
      <c r="H76" s="56">
        <f>AVERAGE(G75:I75)</f>
        <v>3.2523990098612914</v>
      </c>
    </row>
    <row r="77" spans="1:11">
      <c r="G77" s="13" t="s">
        <v>13</v>
      </c>
      <c r="H77" s="15">
        <f>_xlfn.STDEV.S(G75:I75)</f>
        <v>0.38850340318239734</v>
      </c>
    </row>
    <row r="78" spans="1:11">
      <c r="B78" s="20" t="s">
        <v>15</v>
      </c>
    </row>
    <row r="79" spans="1:11">
      <c r="A79" s="7"/>
      <c r="C79" s="80" t="s">
        <v>1</v>
      </c>
      <c r="D79" s="80"/>
      <c r="E79" s="80"/>
      <c r="G79" s="80" t="s">
        <v>2</v>
      </c>
      <c r="H79" s="80"/>
      <c r="I79" s="80"/>
    </row>
    <row r="80" spans="1:11">
      <c r="B80" s="1" t="s">
        <v>3</v>
      </c>
      <c r="C80" t="s">
        <v>6</v>
      </c>
      <c r="D80" t="s">
        <v>7</v>
      </c>
      <c r="E80" t="s">
        <v>8</v>
      </c>
      <c r="G80" t="s">
        <v>6</v>
      </c>
      <c r="H80" t="s">
        <v>7</v>
      </c>
      <c r="I80" t="s">
        <v>8</v>
      </c>
    </row>
    <row r="81" spans="1:9">
      <c r="A81" s="46">
        <f>SQRT(B81/60)</f>
        <v>0</v>
      </c>
      <c r="B81" s="1">
        <v>0</v>
      </c>
      <c r="C81" s="43">
        <v>11051</v>
      </c>
      <c r="D81" s="43">
        <v>10938</v>
      </c>
      <c r="E81" s="43">
        <v>10907.5</v>
      </c>
      <c r="G81">
        <f t="shared" ref="G81:G99" si="13">(C81-C$81)/(0.000998*$B$27)</f>
        <v>0</v>
      </c>
      <c r="H81">
        <f t="shared" ref="H81:H99" si="14">(D81-D$81)/(0.000998*$B$27)</f>
        <v>0</v>
      </c>
      <c r="I81">
        <f t="shared" ref="I81:I99" si="15">(E81-E$81)/(0.000998*$B$27)</f>
        <v>0</v>
      </c>
    </row>
    <row r="82" spans="1:9">
      <c r="A82" s="46">
        <f t="shared" ref="A82:A99" si="16">SQRT(B82/60)</f>
        <v>0.12909944487358055</v>
      </c>
      <c r="B82" s="1">
        <v>1</v>
      </c>
      <c r="C82" s="43">
        <v>11061</v>
      </c>
      <c r="D82" s="43">
        <v>10953</v>
      </c>
      <c r="E82" s="43">
        <v>10922</v>
      </c>
      <c r="G82">
        <f t="shared" si="13"/>
        <v>5.0100200400801604</v>
      </c>
      <c r="H82">
        <f t="shared" si="14"/>
        <v>7.5150300601202407</v>
      </c>
      <c r="I82">
        <f t="shared" si="15"/>
        <v>7.2645290581162323</v>
      </c>
    </row>
    <row r="83" spans="1:9">
      <c r="A83" s="46">
        <f t="shared" si="16"/>
        <v>0.2581988897471611</v>
      </c>
      <c r="B83" s="1">
        <v>4</v>
      </c>
      <c r="C83" s="43">
        <v>11063.5</v>
      </c>
      <c r="D83" s="43">
        <v>10954.5</v>
      </c>
      <c r="E83" s="43">
        <v>10922.5</v>
      </c>
      <c r="G83">
        <f t="shared" si="13"/>
        <v>6.2625250501002006</v>
      </c>
      <c r="H83">
        <f t="shared" si="14"/>
        <v>8.2665330661322649</v>
      </c>
      <c r="I83">
        <f t="shared" si="15"/>
        <v>7.5150300601202407</v>
      </c>
    </row>
    <row r="84" spans="1:9">
      <c r="A84" s="46">
        <f t="shared" si="16"/>
        <v>0.3872983346207417</v>
      </c>
      <c r="B84" s="1">
        <v>9</v>
      </c>
      <c r="C84" s="43">
        <v>11069</v>
      </c>
      <c r="D84" s="43">
        <v>10958</v>
      </c>
      <c r="E84" s="43">
        <v>10926</v>
      </c>
      <c r="G84">
        <f t="shared" si="13"/>
        <v>9.0180360721442892</v>
      </c>
      <c r="H84">
        <f t="shared" si="14"/>
        <v>10.020040080160321</v>
      </c>
      <c r="I84">
        <f t="shared" si="15"/>
        <v>9.2685370741482966</v>
      </c>
    </row>
    <row r="85" spans="1:9">
      <c r="A85" s="46">
        <f t="shared" si="16"/>
        <v>0.5163977794943222</v>
      </c>
      <c r="B85" s="1">
        <v>16</v>
      </c>
      <c r="C85" s="43">
        <v>11069.5</v>
      </c>
      <c r="D85" s="43">
        <v>10960</v>
      </c>
      <c r="E85" s="43">
        <v>10928.5</v>
      </c>
      <c r="G85">
        <f t="shared" si="13"/>
        <v>9.2685370741482966</v>
      </c>
      <c r="H85">
        <f t="shared" si="14"/>
        <v>11.022044088176353</v>
      </c>
      <c r="I85">
        <f t="shared" si="15"/>
        <v>10.521042084168336</v>
      </c>
    </row>
    <row r="86" spans="1:9">
      <c r="A86" s="46">
        <f t="shared" si="16"/>
        <v>0.6454972243679028</v>
      </c>
      <c r="B86" s="1">
        <v>25</v>
      </c>
      <c r="C86" s="44">
        <v>11071</v>
      </c>
      <c r="D86" s="44">
        <v>10960</v>
      </c>
      <c r="E86" s="44">
        <v>10930.5</v>
      </c>
      <c r="G86">
        <f t="shared" si="13"/>
        <v>10.020040080160321</v>
      </c>
      <c r="H86">
        <f t="shared" si="14"/>
        <v>11.022044088176353</v>
      </c>
      <c r="I86">
        <f t="shared" si="15"/>
        <v>11.523046092184369</v>
      </c>
    </row>
    <row r="87" spans="1:9">
      <c r="A87" s="46">
        <f t="shared" si="16"/>
        <v>0.7745966692414834</v>
      </c>
      <c r="B87" s="1">
        <v>36</v>
      </c>
      <c r="C87" s="44">
        <v>11069.5</v>
      </c>
      <c r="D87" s="44">
        <v>10959.5</v>
      </c>
      <c r="E87" s="44">
        <v>10932</v>
      </c>
      <c r="G87">
        <f t="shared" si="13"/>
        <v>9.2685370741482966</v>
      </c>
      <c r="H87">
        <f t="shared" si="14"/>
        <v>10.771543086172345</v>
      </c>
      <c r="I87">
        <f t="shared" si="15"/>
        <v>12.274549098196394</v>
      </c>
    </row>
    <row r="88" spans="1:9">
      <c r="A88" s="46">
        <f t="shared" si="16"/>
        <v>0.9036961141150639</v>
      </c>
      <c r="B88" s="1">
        <v>49</v>
      </c>
      <c r="C88" s="44">
        <v>11070</v>
      </c>
      <c r="D88" s="44">
        <v>10959.5</v>
      </c>
      <c r="E88" s="44">
        <v>10935.5</v>
      </c>
      <c r="G88">
        <f t="shared" si="13"/>
        <v>9.5190380761523041</v>
      </c>
      <c r="H88">
        <f t="shared" si="14"/>
        <v>10.771543086172345</v>
      </c>
      <c r="I88">
        <f t="shared" si="15"/>
        <v>14.02805611222445</v>
      </c>
    </row>
    <row r="89" spans="1:9">
      <c r="A89" s="46">
        <f t="shared" si="16"/>
        <v>1.0327955589886444</v>
      </c>
      <c r="B89" s="1">
        <v>64</v>
      </c>
      <c r="C89" s="44">
        <v>11077</v>
      </c>
      <c r="D89" s="44">
        <v>10963</v>
      </c>
      <c r="E89" s="44">
        <v>10937</v>
      </c>
      <c r="G89">
        <f t="shared" si="13"/>
        <v>13.026052104208416</v>
      </c>
      <c r="H89">
        <f t="shared" si="14"/>
        <v>12.525050100200401</v>
      </c>
      <c r="I89">
        <f t="shared" si="15"/>
        <v>14.779559118236474</v>
      </c>
    </row>
    <row r="90" spans="1:9">
      <c r="A90" s="46">
        <f t="shared" si="16"/>
        <v>1.1618950038622251</v>
      </c>
      <c r="B90" s="1">
        <v>81</v>
      </c>
      <c r="C90" s="44">
        <v>11078</v>
      </c>
      <c r="D90" s="44">
        <v>10967.5</v>
      </c>
      <c r="E90" s="44">
        <v>10938</v>
      </c>
      <c r="G90">
        <f t="shared" si="13"/>
        <v>13.527054108216433</v>
      </c>
      <c r="H90">
        <f t="shared" si="14"/>
        <v>14.779559118236474</v>
      </c>
      <c r="I90">
        <f t="shared" si="15"/>
        <v>15.280561122244489</v>
      </c>
    </row>
    <row r="91" spans="1:9">
      <c r="A91" s="46">
        <f t="shared" si="16"/>
        <v>1.2909944487358056</v>
      </c>
      <c r="B91" s="1">
        <v>100</v>
      </c>
      <c r="C91" s="44">
        <v>11078</v>
      </c>
      <c r="D91" s="44">
        <v>10968</v>
      </c>
      <c r="E91" s="44">
        <v>10944</v>
      </c>
      <c r="G91">
        <f t="shared" si="13"/>
        <v>13.527054108216433</v>
      </c>
      <c r="H91">
        <f t="shared" si="14"/>
        <v>15.030060120240481</v>
      </c>
      <c r="I91">
        <f t="shared" si="15"/>
        <v>18.286573146292586</v>
      </c>
    </row>
    <row r="92" spans="1:9">
      <c r="A92" s="46">
        <f t="shared" si="16"/>
        <v>1.4200938936093861</v>
      </c>
      <c r="B92" s="1">
        <v>121</v>
      </c>
      <c r="C92" s="44">
        <v>11078.5</v>
      </c>
      <c r="D92" s="44">
        <v>10967.5</v>
      </c>
      <c r="E92" s="44">
        <v>10941.5</v>
      </c>
      <c r="G92">
        <f t="shared" si="13"/>
        <v>13.77755511022044</v>
      </c>
      <c r="H92">
        <f t="shared" si="14"/>
        <v>14.779559118236474</v>
      </c>
      <c r="I92">
        <f t="shared" si="15"/>
        <v>17.034068136272545</v>
      </c>
    </row>
    <row r="93" spans="1:9">
      <c r="A93" s="46">
        <f t="shared" si="16"/>
        <v>1.5491933384829668</v>
      </c>
      <c r="B93" s="1">
        <v>144</v>
      </c>
      <c r="C93" s="44">
        <v>11080</v>
      </c>
      <c r="D93" s="44">
        <v>10972</v>
      </c>
      <c r="E93" s="44">
        <v>10944.5</v>
      </c>
      <c r="G93">
        <f t="shared" si="13"/>
        <v>14.529058116232465</v>
      </c>
      <c r="H93">
        <f t="shared" si="14"/>
        <v>17.034068136272545</v>
      </c>
      <c r="I93">
        <f t="shared" si="15"/>
        <v>18.537074148296593</v>
      </c>
    </row>
    <row r="94" spans="1:9">
      <c r="A94" s="46">
        <f t="shared" si="16"/>
        <v>1.6782927833565473</v>
      </c>
      <c r="B94" s="1">
        <v>169</v>
      </c>
      <c r="C94" s="44">
        <v>11080</v>
      </c>
      <c r="D94" s="44">
        <v>10969.5</v>
      </c>
      <c r="E94" s="44">
        <v>10945</v>
      </c>
      <c r="G94">
        <f t="shared" si="13"/>
        <v>14.529058116232465</v>
      </c>
      <c r="H94">
        <f t="shared" si="14"/>
        <v>15.781563126252506</v>
      </c>
      <c r="I94">
        <f t="shared" si="15"/>
        <v>18.787575150300601</v>
      </c>
    </row>
    <row r="95" spans="1:9">
      <c r="A95" s="46">
        <f t="shared" si="16"/>
        <v>1.8073922282301278</v>
      </c>
      <c r="B95" s="1">
        <v>196</v>
      </c>
      <c r="C95" s="44">
        <v>11085</v>
      </c>
      <c r="D95" s="44">
        <v>10971</v>
      </c>
      <c r="E95" s="44">
        <v>10948.5</v>
      </c>
      <c r="G95">
        <f t="shared" si="13"/>
        <v>17.034068136272545</v>
      </c>
      <c r="H95">
        <f t="shared" si="14"/>
        <v>16.53306613226453</v>
      </c>
      <c r="I95">
        <f t="shared" si="15"/>
        <v>20.541082164328657</v>
      </c>
    </row>
    <row r="96" spans="1:9">
      <c r="A96" s="46">
        <f t="shared" si="16"/>
        <v>1.9364916731037085</v>
      </c>
      <c r="B96" s="1">
        <v>225</v>
      </c>
      <c r="C96" s="44">
        <v>11084</v>
      </c>
      <c r="D96" s="44">
        <v>10974.5</v>
      </c>
      <c r="E96" s="44">
        <v>10949</v>
      </c>
      <c r="G96">
        <f t="shared" si="13"/>
        <v>16.53306613226453</v>
      </c>
      <c r="H96">
        <f t="shared" si="14"/>
        <v>18.286573146292586</v>
      </c>
      <c r="I96">
        <f t="shared" si="15"/>
        <v>20.791583166332664</v>
      </c>
    </row>
    <row r="97" spans="1:11">
      <c r="A97" s="46">
        <f t="shared" si="16"/>
        <v>2.0655911179772888</v>
      </c>
      <c r="B97" s="1">
        <v>256</v>
      </c>
      <c r="C97" s="44">
        <v>11085.5</v>
      </c>
      <c r="D97" s="44">
        <v>10975.5</v>
      </c>
      <c r="E97" s="44">
        <v>10948</v>
      </c>
      <c r="G97">
        <f t="shared" si="13"/>
        <v>17.284569138276552</v>
      </c>
      <c r="H97">
        <f t="shared" si="14"/>
        <v>18.787575150300601</v>
      </c>
      <c r="I97">
        <f t="shared" si="15"/>
        <v>20.290581162324649</v>
      </c>
    </row>
    <row r="98" spans="1:11">
      <c r="A98" s="46">
        <f t="shared" si="16"/>
        <v>2.8166173565703478</v>
      </c>
      <c r="B98" s="1">
        <v>476</v>
      </c>
      <c r="C98" s="44">
        <v>11094.5</v>
      </c>
      <c r="D98" s="44">
        <v>10980.5</v>
      </c>
      <c r="E98" s="44">
        <v>10958.5</v>
      </c>
      <c r="G98">
        <f t="shared" si="13"/>
        <v>21.793587174348698</v>
      </c>
      <c r="H98">
        <f t="shared" si="14"/>
        <v>21.292585170340683</v>
      </c>
      <c r="I98">
        <f t="shared" si="15"/>
        <v>25.551102204408817</v>
      </c>
    </row>
    <row r="99" spans="1:11">
      <c r="A99" s="46">
        <f t="shared" si="16"/>
        <v>4.9125689138508104</v>
      </c>
      <c r="B99" s="1">
        <v>1448</v>
      </c>
      <c r="C99" s="44">
        <v>11109.5</v>
      </c>
      <c r="D99" s="44">
        <v>10992.5</v>
      </c>
      <c r="E99" s="44">
        <v>10977.5</v>
      </c>
      <c r="G99">
        <f t="shared" si="13"/>
        <v>29.308617234468937</v>
      </c>
      <c r="H99">
        <f t="shared" si="14"/>
        <v>27.304609218436873</v>
      </c>
      <c r="I99">
        <f t="shared" si="15"/>
        <v>35.07014028056112</v>
      </c>
    </row>
    <row r="100" spans="1:11">
      <c r="B100" s="1"/>
      <c r="F100" s="4" t="s">
        <v>4</v>
      </c>
      <c r="G100" s="52">
        <f>SLOPE(G81:G99,$A$81:$A$99)</f>
        <v>5.3985230202708427</v>
      </c>
      <c r="H100" s="52">
        <f>SLOPE(H81:H99,$A$81:$A$99)</f>
        <v>4.7715681074654235</v>
      </c>
      <c r="I100" s="52">
        <f>SLOPE(I81:I99,$A$81:$A$99)</f>
        <v>6.442603081107471</v>
      </c>
    </row>
    <row r="101" spans="1:11">
      <c r="B101" s="1"/>
      <c r="F101" s="4"/>
      <c r="G101" s="23" t="s">
        <v>12</v>
      </c>
      <c r="H101" s="74">
        <f>AVERAGE(G100:I100)</f>
        <v>5.5375647362812463</v>
      </c>
    </row>
    <row r="102" spans="1:11">
      <c r="B102" s="1"/>
      <c r="F102" s="4"/>
      <c r="G102" s="23" t="s">
        <v>13</v>
      </c>
      <c r="H102" s="11">
        <f>_xlfn.STDEV.S(G100:I100)</f>
        <v>0.84414982075283851</v>
      </c>
    </row>
    <row r="103" spans="1:11" ht="17.25" customHeight="1">
      <c r="B103" s="20" t="s">
        <v>15</v>
      </c>
      <c r="F103" s="4"/>
    </row>
    <row r="104" spans="1:11">
      <c r="A104" s="7"/>
      <c r="C104" s="80" t="s">
        <v>1</v>
      </c>
      <c r="D104" s="80"/>
      <c r="E104" s="80"/>
      <c r="G104" s="80" t="s">
        <v>2</v>
      </c>
      <c r="H104" s="80"/>
      <c r="I104" s="80"/>
    </row>
    <row r="105" spans="1:11">
      <c r="B105" s="1" t="s">
        <v>3</v>
      </c>
      <c r="C105" t="s">
        <v>26</v>
      </c>
      <c r="D105" t="s">
        <v>27</v>
      </c>
      <c r="E105" t="s">
        <v>28</v>
      </c>
      <c r="G105" t="s">
        <v>26</v>
      </c>
      <c r="H105" t="s">
        <v>27</v>
      </c>
      <c r="I105" t="s">
        <v>28</v>
      </c>
    </row>
    <row r="106" spans="1:11">
      <c r="A106" s="46">
        <f>SQRT(B106/60)</f>
        <v>0</v>
      </c>
      <c r="B106" s="1">
        <v>0</v>
      </c>
      <c r="C106" s="43">
        <v>10741</v>
      </c>
      <c r="D106" s="43">
        <v>10741</v>
      </c>
      <c r="E106" s="43">
        <v>10926.5</v>
      </c>
      <c r="G106">
        <f t="shared" ref="G106:G124" si="17">(C106-C$106)/(0.000998*$B$27)</f>
        <v>0</v>
      </c>
      <c r="H106" s="46">
        <f t="shared" ref="H106:H124" si="18">(D106-D$106)/(0.000998*$B$27)</f>
        <v>0</v>
      </c>
      <c r="I106" s="46">
        <f t="shared" ref="I106:I124" si="19">(E106-E$106)/(0.000998*$B$27)</f>
        <v>0</v>
      </c>
      <c r="J106" s="46">
        <f>AVERAGE(G106:I106,G80:H80)</f>
        <v>0</v>
      </c>
      <c r="K106" s="46">
        <f>_xlfn.STDEV.P(G106:I106,G80:I80)</f>
        <v>0</v>
      </c>
    </row>
    <row r="107" spans="1:11">
      <c r="A107" s="46">
        <f t="shared" ref="A107:A124" si="20">SQRT(B107/60)</f>
        <v>0.12909944487358055</v>
      </c>
      <c r="B107" s="1">
        <v>1</v>
      </c>
      <c r="C107" s="43">
        <v>10758.5</v>
      </c>
      <c r="D107" s="43">
        <v>10756.5</v>
      </c>
      <c r="E107" s="43">
        <v>10946.5</v>
      </c>
      <c r="G107" s="46">
        <f t="shared" si="17"/>
        <v>8.7675350701402799</v>
      </c>
      <c r="H107" s="46">
        <f t="shared" si="18"/>
        <v>7.7655310621242482</v>
      </c>
      <c r="I107" s="46">
        <f t="shared" si="19"/>
        <v>10.020040080160321</v>
      </c>
      <c r="J107" s="46">
        <f t="shared" ref="J107:J124" si="21">AVERAGE(G107:I107,G81:H81)</f>
        <v>5.3106212424849701</v>
      </c>
      <c r="K107" s="46">
        <f t="shared" ref="K107:K124" si="22">_xlfn.STDEV.P(G107:I107,G81:I81)</f>
        <v>4.4733117020637518</v>
      </c>
    </row>
    <row r="108" spans="1:11">
      <c r="A108" s="46">
        <f t="shared" si="20"/>
        <v>0.2581988897471611</v>
      </c>
      <c r="B108" s="1">
        <v>4</v>
      </c>
      <c r="C108" s="43">
        <v>10758.5</v>
      </c>
      <c r="D108" s="43">
        <v>10755</v>
      </c>
      <c r="E108" s="43">
        <v>10948.5</v>
      </c>
      <c r="G108" s="46">
        <f t="shared" si="17"/>
        <v>8.7675350701402799</v>
      </c>
      <c r="H108" s="46">
        <f t="shared" si="18"/>
        <v>7.0140280561122248</v>
      </c>
      <c r="I108" s="46">
        <f t="shared" si="19"/>
        <v>11.022044088176353</v>
      </c>
      <c r="J108" s="46">
        <f t="shared" si="21"/>
        <v>7.8657314629258526</v>
      </c>
      <c r="K108" s="46">
        <f t="shared" si="22"/>
        <v>1.8294006596698913</v>
      </c>
    </row>
    <row r="109" spans="1:11">
      <c r="A109" s="46">
        <f t="shared" si="20"/>
        <v>0.3872983346207417</v>
      </c>
      <c r="B109" s="1">
        <v>9</v>
      </c>
      <c r="C109" s="43">
        <v>10760</v>
      </c>
      <c r="D109" s="43">
        <v>10757</v>
      </c>
      <c r="E109" s="43">
        <v>10946</v>
      </c>
      <c r="G109" s="46">
        <f t="shared" si="17"/>
        <v>9.5190380761523041</v>
      </c>
      <c r="H109" s="46">
        <f t="shared" si="18"/>
        <v>8.0160320641282556</v>
      </c>
      <c r="I109" s="46">
        <f t="shared" si="19"/>
        <v>9.7695390781563134</v>
      </c>
      <c r="J109" s="46">
        <f t="shared" si="21"/>
        <v>8.3667334669338693</v>
      </c>
      <c r="K109" s="46">
        <f t="shared" si="22"/>
        <v>1.187496881540401</v>
      </c>
    </row>
    <row r="110" spans="1:11">
      <c r="A110" s="46">
        <f t="shared" si="20"/>
        <v>0.5163977794943222</v>
      </c>
      <c r="B110" s="1">
        <v>16</v>
      </c>
      <c r="C110" s="43">
        <v>10761.5</v>
      </c>
      <c r="D110" s="43">
        <v>10759.5</v>
      </c>
      <c r="E110" s="43">
        <v>10950.5</v>
      </c>
      <c r="G110" s="46">
        <f t="shared" si="17"/>
        <v>10.270541082164328</v>
      </c>
      <c r="H110" s="46">
        <f t="shared" si="18"/>
        <v>9.2685370741482966</v>
      </c>
      <c r="I110" s="46">
        <f t="shared" si="19"/>
        <v>12.024048096192384</v>
      </c>
      <c r="J110" s="46">
        <f t="shared" si="21"/>
        <v>10.120240480961924</v>
      </c>
      <c r="K110" s="46">
        <f t="shared" si="22"/>
        <v>1.0166830044994932</v>
      </c>
    </row>
    <row r="111" spans="1:11">
      <c r="A111" s="46">
        <f t="shared" si="20"/>
        <v>0.6454972243679028</v>
      </c>
      <c r="B111" s="1">
        <v>25</v>
      </c>
      <c r="C111" s="44">
        <v>10761.5</v>
      </c>
      <c r="D111" s="44">
        <v>10760.5</v>
      </c>
      <c r="E111" s="44">
        <v>10951.5</v>
      </c>
      <c r="G111" s="46">
        <f t="shared" si="17"/>
        <v>10.270541082164328</v>
      </c>
      <c r="H111" s="46">
        <f t="shared" si="18"/>
        <v>9.7695390781563134</v>
      </c>
      <c r="I111" s="46">
        <f t="shared" si="19"/>
        <v>12.525050100200401</v>
      </c>
      <c r="J111" s="46">
        <f t="shared" si="21"/>
        <v>10.571142284569138</v>
      </c>
      <c r="K111" s="46">
        <f t="shared" si="22"/>
        <v>1.0370526342997846</v>
      </c>
    </row>
    <row r="112" spans="1:11">
      <c r="A112" s="46">
        <f t="shared" si="20"/>
        <v>0.7745966692414834</v>
      </c>
      <c r="B112" s="1">
        <v>36</v>
      </c>
      <c r="C112" s="44">
        <v>10760.5</v>
      </c>
      <c r="D112" s="44">
        <v>10761</v>
      </c>
      <c r="E112" s="44">
        <v>10953</v>
      </c>
      <c r="G112" s="46">
        <f t="shared" si="17"/>
        <v>9.7695390781563134</v>
      </c>
      <c r="H112" s="46">
        <f t="shared" si="18"/>
        <v>10.020040080160321</v>
      </c>
      <c r="I112" s="46">
        <f t="shared" si="19"/>
        <v>13.276553106212425</v>
      </c>
      <c r="J112" s="46">
        <f t="shared" si="21"/>
        <v>10.821643286573146</v>
      </c>
      <c r="K112" s="46">
        <f t="shared" si="22"/>
        <v>1.2157832146427088</v>
      </c>
    </row>
    <row r="113" spans="1:11">
      <c r="A113" s="46">
        <f t="shared" si="20"/>
        <v>0.9036961141150639</v>
      </c>
      <c r="B113" s="1">
        <v>49</v>
      </c>
      <c r="C113" s="44">
        <v>10766</v>
      </c>
      <c r="D113" s="44">
        <v>10760</v>
      </c>
      <c r="E113" s="44">
        <v>10954.5</v>
      </c>
      <c r="G113" s="46">
        <f t="shared" si="17"/>
        <v>12.525050100200401</v>
      </c>
      <c r="H113" s="46">
        <f t="shared" si="18"/>
        <v>9.5190380761523041</v>
      </c>
      <c r="I113" s="46">
        <f t="shared" si="19"/>
        <v>14.02805611222445</v>
      </c>
      <c r="J113" s="46">
        <f t="shared" si="21"/>
        <v>11.22244488977956</v>
      </c>
      <c r="K113" s="46">
        <f t="shared" si="22"/>
        <v>1.7035909955830957</v>
      </c>
    </row>
    <row r="114" spans="1:11">
      <c r="A114" s="46">
        <f t="shared" si="20"/>
        <v>1.0327955589886444</v>
      </c>
      <c r="B114" s="1">
        <v>64</v>
      </c>
      <c r="C114" s="44">
        <v>10769</v>
      </c>
      <c r="D114" s="44">
        <v>10763</v>
      </c>
      <c r="E114" s="44">
        <v>10956</v>
      </c>
      <c r="G114" s="46">
        <f t="shared" si="17"/>
        <v>14.02805611222445</v>
      </c>
      <c r="H114" s="46">
        <f t="shared" si="18"/>
        <v>11.022044088176353</v>
      </c>
      <c r="I114" s="46">
        <f t="shared" si="19"/>
        <v>14.779559118236474</v>
      </c>
      <c r="J114" s="46">
        <f t="shared" si="21"/>
        <v>12.024048096192384</v>
      </c>
      <c r="K114" s="46">
        <f t="shared" si="22"/>
        <v>1.9917936609680322</v>
      </c>
    </row>
    <row r="115" spans="1:11">
      <c r="A115" s="46">
        <f t="shared" si="20"/>
        <v>1.1618950038622251</v>
      </c>
      <c r="B115" s="1">
        <v>81</v>
      </c>
      <c r="C115" s="44">
        <v>10771</v>
      </c>
      <c r="D115" s="44">
        <v>10769.5</v>
      </c>
      <c r="E115" s="44">
        <v>10959</v>
      </c>
      <c r="G115" s="46">
        <f t="shared" si="17"/>
        <v>15.030060120240481</v>
      </c>
      <c r="H115" s="46">
        <f t="shared" si="18"/>
        <v>14.278557114228457</v>
      </c>
      <c r="I115" s="46">
        <f t="shared" si="19"/>
        <v>16.282565130260522</v>
      </c>
      <c r="J115" s="46">
        <f t="shared" si="21"/>
        <v>14.228456913827657</v>
      </c>
      <c r="K115" s="46">
        <f t="shared" si="22"/>
        <v>1.2559793717845131</v>
      </c>
    </row>
    <row r="116" spans="1:11">
      <c r="A116" s="46">
        <f t="shared" si="20"/>
        <v>1.2909944487358056</v>
      </c>
      <c r="B116" s="1">
        <v>100</v>
      </c>
      <c r="C116" s="44">
        <v>10774.5</v>
      </c>
      <c r="D116" s="44">
        <v>10763</v>
      </c>
      <c r="E116" s="44">
        <v>10949</v>
      </c>
      <c r="G116" s="46">
        <f t="shared" si="17"/>
        <v>16.783567134268537</v>
      </c>
      <c r="H116" s="46">
        <f t="shared" si="18"/>
        <v>11.022044088176353</v>
      </c>
      <c r="I116" s="46">
        <f t="shared" si="19"/>
        <v>11.27254509018036</v>
      </c>
      <c r="J116" s="46">
        <f t="shared" si="21"/>
        <v>13.476953907815631</v>
      </c>
      <c r="K116" s="46">
        <f t="shared" si="22"/>
        <v>2.0908456956494588</v>
      </c>
    </row>
    <row r="117" spans="1:11">
      <c r="A117" s="46">
        <f t="shared" si="20"/>
        <v>1.4200938936093861</v>
      </c>
      <c r="B117" s="1">
        <v>121</v>
      </c>
      <c r="C117" s="44">
        <v>10770.5</v>
      </c>
      <c r="D117" s="44">
        <v>10765.5</v>
      </c>
      <c r="E117" s="44">
        <v>10959.5</v>
      </c>
      <c r="G117" s="46">
        <f t="shared" si="17"/>
        <v>14.779559118236474</v>
      </c>
      <c r="H117" s="46">
        <f t="shared" si="18"/>
        <v>12.274549098196394</v>
      </c>
      <c r="I117" s="46">
        <f t="shared" si="19"/>
        <v>16.53306613226453</v>
      </c>
      <c r="J117" s="46">
        <f t="shared" si="21"/>
        <v>14.428857715430862</v>
      </c>
      <c r="K117" s="46">
        <f t="shared" si="22"/>
        <v>1.9479931775698409</v>
      </c>
    </row>
    <row r="118" spans="1:11">
      <c r="A118" s="46">
        <f t="shared" si="20"/>
        <v>1.5491933384829668</v>
      </c>
      <c r="B118" s="1">
        <v>144</v>
      </c>
      <c r="C118" s="44">
        <v>10772.5</v>
      </c>
      <c r="D118" s="44">
        <v>10769.5</v>
      </c>
      <c r="E118" s="44">
        <v>10960</v>
      </c>
      <c r="G118" s="46">
        <f t="shared" si="17"/>
        <v>15.781563126252506</v>
      </c>
      <c r="H118" s="46">
        <f t="shared" si="18"/>
        <v>14.278557114228457</v>
      </c>
      <c r="I118" s="46">
        <f t="shared" si="19"/>
        <v>16.783567134268537</v>
      </c>
      <c r="J118" s="46">
        <f t="shared" si="21"/>
        <v>15.080160320641284</v>
      </c>
      <c r="K118" s="46">
        <f t="shared" si="22"/>
        <v>1.225066862986073</v>
      </c>
    </row>
    <row r="119" spans="1:11">
      <c r="A119" s="46">
        <f t="shared" si="20"/>
        <v>1.6782927833565473</v>
      </c>
      <c r="B119" s="1">
        <v>169</v>
      </c>
      <c r="C119" s="44">
        <v>10770.5</v>
      </c>
      <c r="D119" s="44">
        <v>10767</v>
      </c>
      <c r="E119" s="44">
        <v>10961</v>
      </c>
      <c r="G119" s="46">
        <f t="shared" si="17"/>
        <v>14.779559118236474</v>
      </c>
      <c r="H119" s="46">
        <f t="shared" si="18"/>
        <v>13.026052104208416</v>
      </c>
      <c r="I119" s="46">
        <f t="shared" si="19"/>
        <v>17.284569138276552</v>
      </c>
      <c r="J119" s="46">
        <f t="shared" si="21"/>
        <v>15.330661322645289</v>
      </c>
      <c r="K119" s="46">
        <f t="shared" si="22"/>
        <v>1.8949241345875467</v>
      </c>
    </row>
    <row r="120" spans="1:11">
      <c r="A120" s="46">
        <f t="shared" si="20"/>
        <v>1.8073922282301278</v>
      </c>
      <c r="B120" s="1">
        <v>196</v>
      </c>
      <c r="C120" s="44">
        <v>10772</v>
      </c>
      <c r="D120" s="44">
        <v>10772</v>
      </c>
      <c r="E120" s="44">
        <v>10962.5</v>
      </c>
      <c r="G120" s="46">
        <f t="shared" si="17"/>
        <v>15.531062124248496</v>
      </c>
      <c r="H120" s="46">
        <f t="shared" si="18"/>
        <v>15.531062124248496</v>
      </c>
      <c r="I120" s="46">
        <f t="shared" si="19"/>
        <v>18.036072144288578</v>
      </c>
      <c r="J120" s="46">
        <f t="shared" si="21"/>
        <v>15.881763527054108</v>
      </c>
      <c r="K120" s="46">
        <f t="shared" si="22"/>
        <v>1.5145588800281444</v>
      </c>
    </row>
    <row r="121" spans="1:11">
      <c r="A121" s="46">
        <f t="shared" si="20"/>
        <v>1.9364916731037085</v>
      </c>
      <c r="B121" s="1">
        <v>225</v>
      </c>
      <c r="C121" s="44">
        <v>10776</v>
      </c>
      <c r="D121" s="44">
        <v>10772</v>
      </c>
      <c r="E121" s="44">
        <v>10962</v>
      </c>
      <c r="G121" s="46">
        <f t="shared" si="17"/>
        <v>17.53507014028056</v>
      </c>
      <c r="H121" s="46">
        <f t="shared" si="18"/>
        <v>15.531062124248496</v>
      </c>
      <c r="I121" s="46">
        <f t="shared" si="19"/>
        <v>17.785571142284571</v>
      </c>
      <c r="J121" s="46">
        <f t="shared" si="21"/>
        <v>16.883767535070142</v>
      </c>
      <c r="K121" s="46">
        <f t="shared" si="22"/>
        <v>1.5470112987348785</v>
      </c>
    </row>
    <row r="122" spans="1:11">
      <c r="A122" s="46">
        <f t="shared" si="20"/>
        <v>2.0655911179772888</v>
      </c>
      <c r="B122" s="1">
        <v>256</v>
      </c>
      <c r="C122" s="44">
        <v>10775</v>
      </c>
      <c r="D122" s="44">
        <v>10771</v>
      </c>
      <c r="E122" s="44">
        <v>10948</v>
      </c>
      <c r="G122" s="46">
        <f t="shared" si="17"/>
        <v>17.034068136272545</v>
      </c>
      <c r="H122" s="46">
        <f t="shared" si="18"/>
        <v>15.030060120240481</v>
      </c>
      <c r="I122" s="46">
        <f t="shared" si="19"/>
        <v>10.771543086172345</v>
      </c>
      <c r="J122" s="46">
        <f t="shared" si="21"/>
        <v>15.531062124248498</v>
      </c>
      <c r="K122" s="46">
        <f t="shared" si="22"/>
        <v>3.0773583352321805</v>
      </c>
    </row>
    <row r="123" spans="1:11">
      <c r="A123" s="46">
        <f t="shared" si="20"/>
        <v>2.8166173565703478</v>
      </c>
      <c r="B123" s="1">
        <v>476</v>
      </c>
      <c r="C123" s="44">
        <v>10782</v>
      </c>
      <c r="D123" s="44">
        <v>10774</v>
      </c>
      <c r="E123" s="44">
        <v>10970.5</v>
      </c>
      <c r="G123" s="46">
        <f t="shared" si="17"/>
        <v>20.541082164328657</v>
      </c>
      <c r="H123" s="46">
        <f t="shared" si="18"/>
        <v>16.53306613226453</v>
      </c>
      <c r="I123" s="46">
        <f t="shared" si="19"/>
        <v>22.044088176352705</v>
      </c>
      <c r="J123" s="46">
        <f t="shared" si="21"/>
        <v>19.038076152304608</v>
      </c>
      <c r="K123" s="46">
        <f t="shared" si="22"/>
        <v>1.9155093097786342</v>
      </c>
    </row>
    <row r="124" spans="1:11">
      <c r="A124" s="46">
        <f t="shared" si="20"/>
        <v>4.9125689138508104</v>
      </c>
      <c r="B124" s="1">
        <v>1448</v>
      </c>
      <c r="C124" s="44">
        <v>10778.5</v>
      </c>
      <c r="D124" s="44">
        <v>10788.5</v>
      </c>
      <c r="E124" s="44">
        <v>10980.5</v>
      </c>
      <c r="G124" s="46">
        <f t="shared" si="17"/>
        <v>18.787575150300601</v>
      </c>
      <c r="H124" s="46">
        <f t="shared" si="18"/>
        <v>23.797595190380761</v>
      </c>
      <c r="I124" s="46">
        <f t="shared" si="19"/>
        <v>27.054108216432866</v>
      </c>
      <c r="J124" s="46">
        <f t="shared" si="21"/>
        <v>22.545090180360724</v>
      </c>
      <c r="K124" s="46">
        <f t="shared" si="22"/>
        <v>2.7593038814058599</v>
      </c>
    </row>
    <row r="125" spans="1:11">
      <c r="B125" s="1"/>
      <c r="F125" s="4" t="s">
        <v>4</v>
      </c>
      <c r="G125" s="52">
        <f>SLOPE(G106:G124,$A$106:$A$124)</f>
        <v>3.2441790003978652</v>
      </c>
      <c r="H125" s="52">
        <f>SLOPE(H106:H124,$A$106:$A$124)</f>
        <v>3.938207845535846</v>
      </c>
      <c r="I125" s="52">
        <f>SLOPE(I106:I124,$A$106:$A$124)</f>
        <v>4.0960750507243864</v>
      </c>
    </row>
    <row r="126" spans="1:11">
      <c r="B126" s="1"/>
      <c r="G126" s="22" t="s">
        <v>12</v>
      </c>
      <c r="H126" s="25">
        <f>AVERAGE(G125:I125)</f>
        <v>3.7594872988860324</v>
      </c>
    </row>
    <row r="127" spans="1:11">
      <c r="B127" s="1"/>
      <c r="G127" s="22" t="s">
        <v>13</v>
      </c>
      <c r="H127" s="26">
        <f>_xlfn.STDEV.S(G125:I125)</f>
        <v>0.45319697206246623</v>
      </c>
    </row>
    <row r="128" spans="1:11">
      <c r="B128" s="1"/>
    </row>
    <row r="129" spans="1:9">
      <c r="B129" s="1"/>
    </row>
    <row r="130" spans="1:9">
      <c r="B130" s="1"/>
    </row>
    <row r="131" spans="1:9">
      <c r="B131" s="1"/>
    </row>
    <row r="132" spans="1:9">
      <c r="B132" s="1"/>
    </row>
    <row r="133" spans="1:9">
      <c r="B133" s="1"/>
    </row>
    <row r="134" spans="1:9">
      <c r="B134" s="1"/>
    </row>
    <row r="135" spans="1:9">
      <c r="B135" s="1"/>
    </row>
    <row r="136" spans="1:9">
      <c r="B136" s="1"/>
    </row>
    <row r="137" spans="1:9">
      <c r="B137" s="1"/>
    </row>
    <row r="138" spans="1:9">
      <c r="B138" s="1"/>
    </row>
    <row r="139" spans="1:9">
      <c r="B139" s="1"/>
    </row>
    <row r="140" spans="1:9">
      <c r="B140" s="1"/>
    </row>
    <row r="141" spans="1:9">
      <c r="B141" s="1"/>
    </row>
    <row r="142" spans="1:9">
      <c r="B142" s="4"/>
      <c r="F142" s="4"/>
    </row>
    <row r="143" spans="1:9">
      <c r="A143" s="5"/>
      <c r="B143" s="6"/>
      <c r="C143" s="5"/>
      <c r="D143" s="5"/>
      <c r="E143" s="5"/>
      <c r="F143" s="5"/>
      <c r="G143" s="5"/>
      <c r="H143" s="5"/>
      <c r="I143" s="5"/>
    </row>
    <row r="144" spans="1:9" s="5" customFormat="1">
      <c r="A144"/>
      <c r="B144" s="1"/>
      <c r="C144" s="1"/>
      <c r="D144"/>
      <c r="E144"/>
      <c r="F144" s="1"/>
      <c r="G144"/>
      <c r="H144"/>
      <c r="I144"/>
    </row>
    <row r="145" spans="2:8">
      <c r="B145" s="1"/>
      <c r="H145" s="2"/>
    </row>
    <row r="146" spans="2:8">
      <c r="B146" s="1"/>
    </row>
    <row r="147" spans="2:8">
      <c r="B147" s="1"/>
    </row>
    <row r="148" spans="2:8">
      <c r="B148" s="1"/>
    </row>
    <row r="149" spans="2:8">
      <c r="B149" s="1"/>
    </row>
    <row r="150" spans="2:8">
      <c r="B150" s="1"/>
    </row>
    <row r="151" spans="2:8">
      <c r="B151" s="1"/>
    </row>
    <row r="152" spans="2:8">
      <c r="B152" s="1"/>
    </row>
    <row r="153" spans="2:8">
      <c r="B153" s="1"/>
    </row>
    <row r="154" spans="2:8">
      <c r="B154" s="1"/>
    </row>
    <row r="155" spans="2:8">
      <c r="B155" s="1"/>
    </row>
    <row r="156" spans="2:8">
      <c r="B156" s="1"/>
    </row>
    <row r="157" spans="2:8">
      <c r="B157" s="1"/>
    </row>
    <row r="158" spans="2:8">
      <c r="B158" s="1"/>
    </row>
    <row r="159" spans="2:8">
      <c r="B159" s="1"/>
    </row>
    <row r="160" spans="2:8">
      <c r="B160" s="1"/>
    </row>
    <row r="161" spans="2:8">
      <c r="B161" s="1"/>
    </row>
    <row r="162" spans="2:8">
      <c r="B162" s="1"/>
    </row>
    <row r="163" spans="2:8">
      <c r="B163" s="4"/>
      <c r="F163" s="4"/>
    </row>
    <row r="164" spans="2:8">
      <c r="B164" s="1"/>
      <c r="C164" s="1"/>
      <c r="F164" s="1"/>
    </row>
    <row r="165" spans="2:8">
      <c r="B165" s="1"/>
      <c r="H165" s="2"/>
    </row>
    <row r="166" spans="2:8">
      <c r="B166" s="1"/>
    </row>
    <row r="167" spans="2:8">
      <c r="B167" s="1"/>
    </row>
    <row r="168" spans="2:8">
      <c r="B168" s="1"/>
    </row>
    <row r="169" spans="2:8">
      <c r="B169" s="1"/>
    </row>
    <row r="170" spans="2:8">
      <c r="B170" s="1"/>
    </row>
    <row r="171" spans="2:8">
      <c r="B171" s="1"/>
    </row>
    <row r="172" spans="2:8">
      <c r="B172" s="1"/>
    </row>
    <row r="173" spans="2:8">
      <c r="B173" s="1"/>
    </row>
    <row r="174" spans="2:8">
      <c r="B174" s="1"/>
    </row>
    <row r="175" spans="2:8">
      <c r="B175" s="1"/>
    </row>
    <row r="176" spans="2:8">
      <c r="B176" s="1"/>
    </row>
    <row r="177" spans="2:6">
      <c r="B177" s="1"/>
    </row>
    <row r="178" spans="2:6">
      <c r="B178" s="1"/>
    </row>
    <row r="179" spans="2:6">
      <c r="B179" s="1"/>
    </row>
    <row r="180" spans="2:6">
      <c r="B180" s="1"/>
    </row>
    <row r="181" spans="2:6">
      <c r="B181" s="1"/>
    </row>
    <row r="182" spans="2:6">
      <c r="B182" s="1"/>
    </row>
    <row r="183" spans="2:6">
      <c r="F183" s="4"/>
    </row>
    <row r="184" spans="2:6">
      <c r="B184" s="1"/>
    </row>
    <row r="185" spans="2:6">
      <c r="B185" s="1"/>
    </row>
    <row r="186" spans="2:6">
      <c r="B186" s="1"/>
    </row>
    <row r="187" spans="2:6">
      <c r="B187" s="1"/>
    </row>
    <row r="188" spans="2:6">
      <c r="B188" s="1"/>
    </row>
    <row r="189" spans="2:6">
      <c r="B189" s="1"/>
    </row>
    <row r="190" spans="2:6">
      <c r="B190" s="1"/>
    </row>
    <row r="191" spans="2:6">
      <c r="B191" s="1"/>
    </row>
    <row r="192" spans="2:6">
      <c r="B192" s="1"/>
    </row>
    <row r="193" spans="2:2">
      <c r="B193" s="1"/>
    </row>
    <row r="194" spans="2:2">
      <c r="B194" s="1"/>
    </row>
    <row r="195" spans="2:2">
      <c r="B195" s="1"/>
    </row>
    <row r="196" spans="2:2">
      <c r="B196" s="1"/>
    </row>
    <row r="197" spans="2:2">
      <c r="B197" s="1"/>
    </row>
    <row r="198" spans="2:2">
      <c r="B198" s="1"/>
    </row>
    <row r="199" spans="2:2">
      <c r="B199" s="1"/>
    </row>
    <row r="200" spans="2:2">
      <c r="B200" s="1"/>
    </row>
    <row r="201" spans="2:2">
      <c r="B201" s="1"/>
    </row>
    <row r="202" spans="2:2">
      <c r="B202" s="1"/>
    </row>
    <row r="203" spans="2:2">
      <c r="B203" s="1"/>
    </row>
    <row r="204" spans="2:2">
      <c r="B204" s="1"/>
    </row>
    <row r="205" spans="2:2">
      <c r="B205" s="1"/>
    </row>
    <row r="206" spans="2:2">
      <c r="B206" s="1"/>
    </row>
    <row r="207" spans="2:2">
      <c r="B207" s="1"/>
    </row>
    <row r="208" spans="2:2">
      <c r="B208" s="1"/>
    </row>
    <row r="209" spans="2:2">
      <c r="B209" s="1"/>
    </row>
    <row r="210" spans="2:2">
      <c r="B210" s="1"/>
    </row>
    <row r="211" spans="2:2">
      <c r="B211" s="1"/>
    </row>
    <row r="212" spans="2:2">
      <c r="B212" s="1"/>
    </row>
    <row r="213" spans="2:2">
      <c r="B213" s="1"/>
    </row>
    <row r="214" spans="2:2">
      <c r="B214" s="1"/>
    </row>
    <row r="215" spans="2:2">
      <c r="B215" s="1"/>
    </row>
    <row r="216" spans="2:2">
      <c r="B216" s="1"/>
    </row>
    <row r="217" spans="2:2">
      <c r="B217" s="1"/>
    </row>
    <row r="218" spans="2:2">
      <c r="B218" s="1"/>
    </row>
    <row r="219" spans="2:2">
      <c r="B219" s="1"/>
    </row>
    <row r="220" spans="2:2">
      <c r="B220" s="1"/>
    </row>
    <row r="221" spans="2:2">
      <c r="B221" s="1"/>
    </row>
    <row r="222" spans="2:2">
      <c r="B222" s="1"/>
    </row>
    <row r="223" spans="2:2">
      <c r="B223" s="1"/>
    </row>
    <row r="224" spans="2:2">
      <c r="B224" s="1"/>
    </row>
    <row r="225" spans="2:2">
      <c r="B225" s="1"/>
    </row>
    <row r="226" spans="2:2">
      <c r="B226" s="1"/>
    </row>
    <row r="227" spans="2:2">
      <c r="B227" s="1"/>
    </row>
    <row r="228" spans="2:2">
      <c r="B228" s="1"/>
    </row>
    <row r="229" spans="2:2">
      <c r="B229" s="1"/>
    </row>
    <row r="230" spans="2:2">
      <c r="B230" s="1"/>
    </row>
    <row r="231" spans="2:2">
      <c r="B231" s="1"/>
    </row>
    <row r="232" spans="2:2">
      <c r="B232" s="1"/>
    </row>
    <row r="233" spans="2:2">
      <c r="B233" s="1"/>
    </row>
    <row r="234" spans="2:2">
      <c r="B234" s="1"/>
    </row>
    <row r="235" spans="2:2">
      <c r="B235" s="1"/>
    </row>
    <row r="236" spans="2:2">
      <c r="B236" s="1"/>
    </row>
    <row r="237" spans="2:2">
      <c r="B237" s="1"/>
    </row>
    <row r="238" spans="2:2">
      <c r="B238" s="1"/>
    </row>
    <row r="239" spans="2:2">
      <c r="B239" s="1"/>
    </row>
    <row r="240" spans="2:2">
      <c r="B240" s="1"/>
    </row>
    <row r="241" spans="2:2">
      <c r="B241" s="1"/>
    </row>
    <row r="242" spans="2:2">
      <c r="B242" s="1"/>
    </row>
    <row r="243" spans="2:2">
      <c r="B243" s="1"/>
    </row>
    <row r="244" spans="2:2">
      <c r="B244" s="1"/>
    </row>
    <row r="245" spans="2:2">
      <c r="B245" s="1"/>
    </row>
    <row r="246" spans="2:2">
      <c r="B246" s="1"/>
    </row>
    <row r="247" spans="2:2">
      <c r="B247" s="1"/>
    </row>
    <row r="248" spans="2:2">
      <c r="B248" s="1"/>
    </row>
    <row r="249" spans="2:2">
      <c r="B249" s="1"/>
    </row>
    <row r="250" spans="2:2">
      <c r="B250" s="1"/>
    </row>
    <row r="251" spans="2:2">
      <c r="B251" s="1"/>
    </row>
    <row r="252" spans="2:2">
      <c r="B252" s="1"/>
    </row>
    <row r="253" spans="2:2">
      <c r="B253" s="1"/>
    </row>
    <row r="254" spans="2:2">
      <c r="B254" s="1"/>
    </row>
    <row r="255" spans="2:2">
      <c r="B255" s="1"/>
    </row>
    <row r="256" spans="2:2">
      <c r="B256" s="1"/>
    </row>
    <row r="257" spans="2:2">
      <c r="B257" s="1"/>
    </row>
    <row r="258" spans="2:2">
      <c r="B258" s="1"/>
    </row>
    <row r="260" spans="2:2">
      <c r="B260" s="1"/>
    </row>
    <row r="261" spans="2:2">
      <c r="B261" s="1"/>
    </row>
    <row r="262" spans="2:2">
      <c r="B262" s="1"/>
    </row>
    <row r="263" spans="2:2">
      <c r="B263" s="1"/>
    </row>
    <row r="264" spans="2:2">
      <c r="B264" s="1"/>
    </row>
    <row r="265" spans="2:2">
      <c r="B265" s="1"/>
    </row>
    <row r="266" spans="2:2">
      <c r="B266" s="1"/>
    </row>
    <row r="267" spans="2:2">
      <c r="B267" s="1"/>
    </row>
    <row r="268" spans="2:2">
      <c r="B268" s="1"/>
    </row>
    <row r="269" spans="2:2">
      <c r="B269" s="1"/>
    </row>
    <row r="270" spans="2:2">
      <c r="B270" s="1"/>
    </row>
    <row r="271" spans="2:2">
      <c r="B271" s="1"/>
    </row>
    <row r="272" spans="2:2">
      <c r="B272" s="1"/>
    </row>
    <row r="273" spans="2:2">
      <c r="B273" s="1"/>
    </row>
    <row r="274" spans="2:2">
      <c r="B274" s="1"/>
    </row>
    <row r="275" spans="2:2">
      <c r="B275" s="1"/>
    </row>
    <row r="276" spans="2:2">
      <c r="B276" s="1"/>
    </row>
    <row r="277" spans="2:2">
      <c r="B277" s="1"/>
    </row>
    <row r="278" spans="2:2">
      <c r="B278" s="1"/>
    </row>
    <row r="279" spans="2:2">
      <c r="B279" s="1"/>
    </row>
    <row r="280" spans="2:2">
      <c r="B280" s="1"/>
    </row>
    <row r="281" spans="2:2">
      <c r="B281" s="1"/>
    </row>
    <row r="282" spans="2:2">
      <c r="B282" s="1"/>
    </row>
    <row r="283" spans="2:2">
      <c r="B283" s="1"/>
    </row>
    <row r="284" spans="2:2">
      <c r="B284" s="1"/>
    </row>
    <row r="285" spans="2:2">
      <c r="B285" s="1"/>
    </row>
  </sheetData>
  <mergeCells count="8">
    <mergeCell ref="C104:E104"/>
    <mergeCell ref="G104:I104"/>
    <mergeCell ref="C30:E30"/>
    <mergeCell ref="G30:I30"/>
    <mergeCell ref="C54:E54"/>
    <mergeCell ref="G54:I54"/>
    <mergeCell ref="C79:E79"/>
    <mergeCell ref="G79:I79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</sheetPr>
  <dimension ref="A1:AC290"/>
  <sheetViews>
    <sheetView zoomScale="96" zoomScaleNormal="70" workbookViewId="0">
      <selection activeCell="A2" sqref="A2"/>
    </sheetView>
  </sheetViews>
  <sheetFormatPr defaultColWidth="8.6640625" defaultRowHeight="14.25"/>
  <cols>
    <col min="1" max="1" width="22.46484375" customWidth="1"/>
    <col min="2" max="2" width="21.1328125" customWidth="1"/>
    <col min="3" max="3" width="12" bestFit="1" customWidth="1"/>
    <col min="4" max="4" width="22.1328125" customWidth="1"/>
    <col min="5" max="5" width="25.1328125" customWidth="1"/>
    <col min="6" max="6" width="11.1328125" customWidth="1"/>
    <col min="7" max="7" width="22.6640625" customWidth="1"/>
    <col min="8" max="8" width="21" customWidth="1"/>
    <col min="9" max="9" width="16" customWidth="1"/>
  </cols>
  <sheetData>
    <row r="1" spans="1:10" ht="23.25">
      <c r="A1" s="17" t="s">
        <v>31</v>
      </c>
    </row>
    <row r="2" spans="1:10" ht="23.25">
      <c r="A2" s="18" t="s">
        <v>36</v>
      </c>
    </row>
    <row r="4" spans="1:10">
      <c r="A4" t="s">
        <v>16</v>
      </c>
      <c r="C4" s="28">
        <v>43623</v>
      </c>
    </row>
    <row r="5" spans="1:10">
      <c r="A5" t="s">
        <v>17</v>
      </c>
      <c r="C5" s="29">
        <v>43698</v>
      </c>
    </row>
    <row r="6" spans="1:10">
      <c r="A6" s="31" t="s">
        <v>18</v>
      </c>
      <c r="B6" s="30"/>
      <c r="C6" s="30">
        <v>43865</v>
      </c>
    </row>
    <row r="7" spans="1:10">
      <c r="A7" s="36"/>
      <c r="B7" s="76"/>
      <c r="C7" s="36"/>
      <c r="D7" s="36"/>
      <c r="E7" s="36"/>
    </row>
    <row r="8" spans="1:10">
      <c r="A8" s="38"/>
      <c r="B8" s="36"/>
      <c r="C8" s="36"/>
      <c r="D8" s="38"/>
      <c r="E8" s="36"/>
    </row>
    <row r="9" spans="1:10">
      <c r="A9" s="38"/>
      <c r="B9" s="36"/>
      <c r="C9" s="36"/>
      <c r="D9" s="38"/>
      <c r="E9" s="36"/>
    </row>
    <row r="10" spans="1:10">
      <c r="A10" s="8" t="s">
        <v>5</v>
      </c>
      <c r="B10" s="46"/>
      <c r="D10" s="20" t="s">
        <v>15</v>
      </c>
      <c r="E10" s="46"/>
      <c r="F10" s="46"/>
      <c r="G10" s="46"/>
    </row>
    <row r="11" spans="1:10" ht="14.65" thickBot="1">
      <c r="A11" s="8"/>
      <c r="B11" s="46"/>
      <c r="D11" s="20"/>
      <c r="E11" s="46"/>
      <c r="F11" s="20"/>
      <c r="G11" s="46"/>
    </row>
    <row r="12" spans="1:10">
      <c r="A12" s="8" t="s">
        <v>6</v>
      </c>
      <c r="B12" s="10" t="s">
        <v>14</v>
      </c>
      <c r="D12" s="20" t="s">
        <v>6</v>
      </c>
      <c r="E12" s="10" t="s">
        <v>14</v>
      </c>
      <c r="F12" s="20" t="s">
        <v>26</v>
      </c>
      <c r="G12" s="10" t="s">
        <v>14</v>
      </c>
      <c r="I12" s="62" t="s">
        <v>5</v>
      </c>
      <c r="J12" s="63"/>
    </row>
    <row r="13" spans="1:10" ht="15.75">
      <c r="A13" s="12" t="s">
        <v>11</v>
      </c>
      <c r="B13" s="8">
        <v>159</v>
      </c>
      <c r="D13" s="21" t="s">
        <v>11</v>
      </c>
      <c r="E13" s="21">
        <v>204</v>
      </c>
      <c r="F13" s="21" t="s">
        <v>11</v>
      </c>
      <c r="G13" s="21">
        <v>125</v>
      </c>
      <c r="I13" s="64" t="s">
        <v>12</v>
      </c>
      <c r="J13" s="65">
        <f>AVERAGE(B13,B15,B17)</f>
        <v>151.33333333333334</v>
      </c>
    </row>
    <row r="14" spans="1:10" ht="16.149999999999999" thickBot="1">
      <c r="A14" s="8" t="s">
        <v>7</v>
      </c>
      <c r="B14" s="8"/>
      <c r="D14" s="20" t="s">
        <v>7</v>
      </c>
      <c r="E14" s="21"/>
      <c r="F14" s="20" t="s">
        <v>27</v>
      </c>
      <c r="G14" s="21"/>
      <c r="I14" s="72" t="s">
        <v>13</v>
      </c>
      <c r="J14" s="73">
        <f>STDEV(B13,B15,B17)</f>
        <v>46.97162263892249</v>
      </c>
    </row>
    <row r="15" spans="1:10">
      <c r="A15" s="12" t="s">
        <v>11</v>
      </c>
      <c r="B15" s="8">
        <v>101</v>
      </c>
      <c r="D15" s="21" t="s">
        <v>11</v>
      </c>
      <c r="E15" s="21">
        <v>186</v>
      </c>
      <c r="F15" s="21" t="s">
        <v>11</v>
      </c>
      <c r="G15" s="21">
        <v>59</v>
      </c>
      <c r="I15" s="66" t="s">
        <v>15</v>
      </c>
      <c r="J15" s="67"/>
    </row>
    <row r="16" spans="1:10" ht="15.75">
      <c r="A16" s="8" t="s">
        <v>8</v>
      </c>
      <c r="B16" s="8"/>
      <c r="D16" s="20" t="s">
        <v>8</v>
      </c>
      <c r="E16" s="21"/>
      <c r="F16" s="20" t="s">
        <v>28</v>
      </c>
      <c r="G16" s="21"/>
      <c r="I16" s="68" t="s">
        <v>12</v>
      </c>
      <c r="J16" s="69">
        <f>AVERAGE(E13,E15,E17,G13,G15,G17)</f>
        <v>143.5</v>
      </c>
    </row>
    <row r="17" spans="1:11" ht="16.149999999999999" thickBot="1">
      <c r="A17" s="12" t="s">
        <v>11</v>
      </c>
      <c r="B17" s="8">
        <v>194</v>
      </c>
      <c r="D17" s="21" t="s">
        <v>11</v>
      </c>
      <c r="E17" s="21">
        <v>152</v>
      </c>
      <c r="F17" s="21" t="s">
        <v>11</v>
      </c>
      <c r="G17" s="21">
        <v>135</v>
      </c>
      <c r="I17" s="70" t="s">
        <v>13</v>
      </c>
      <c r="J17" s="71">
        <f>STDEV(E13,E15,E17,G13,G15,G17)</f>
        <v>51.173235191846139</v>
      </c>
    </row>
    <row r="18" spans="1:11">
      <c r="A18" s="13" t="s">
        <v>12</v>
      </c>
      <c r="B18" s="57">
        <f>AVERAGE(B17,B15,B13)</f>
        <v>151.33333333333334</v>
      </c>
      <c r="D18" s="46"/>
      <c r="E18" s="46"/>
      <c r="F18" s="22" t="s">
        <v>12</v>
      </c>
      <c r="G18" s="60">
        <f>AVERAGE(G17,G15,G13,E17,E15,E13)</f>
        <v>143.5</v>
      </c>
    </row>
    <row r="19" spans="1:11">
      <c r="A19" s="13" t="s">
        <v>13</v>
      </c>
      <c r="B19" s="58">
        <f>_xlfn.STDEV.S(B17,B15,B13)</f>
        <v>46.97162263892249</v>
      </c>
      <c r="D19" s="46"/>
      <c r="E19" s="46"/>
      <c r="F19" s="22" t="s">
        <v>13</v>
      </c>
      <c r="G19" s="61">
        <f>_xlfn.STDEV.S(G17,G15,G13,E17,E15,E13)</f>
        <v>51.173235191846139</v>
      </c>
    </row>
    <row r="20" spans="1:11" s="5" customFormat="1">
      <c r="A20" s="45"/>
      <c r="B20" s="6"/>
      <c r="D20" s="45"/>
      <c r="E20" s="6"/>
    </row>
    <row r="25" spans="1:11">
      <c r="A25" s="10" t="s">
        <v>10</v>
      </c>
      <c r="B25" s="10">
        <v>14</v>
      </c>
    </row>
    <row r="26" spans="1:11">
      <c r="A26" t="s">
        <v>9</v>
      </c>
      <c r="B26">
        <v>100</v>
      </c>
    </row>
    <row r="27" spans="1:11">
      <c r="A27" t="s">
        <v>0</v>
      </c>
      <c r="B27">
        <f>B25*B26</f>
        <v>1400</v>
      </c>
    </row>
    <row r="29" spans="1:11">
      <c r="B29" s="16" t="s">
        <v>25</v>
      </c>
    </row>
    <row r="30" spans="1:11">
      <c r="A30" s="7"/>
      <c r="C30" s="80" t="s">
        <v>1</v>
      </c>
      <c r="D30" s="80"/>
      <c r="E30" s="80"/>
      <c r="G30" s="80" t="s">
        <v>2</v>
      </c>
      <c r="H30" s="80"/>
      <c r="I30" s="80"/>
    </row>
    <row r="31" spans="1:11">
      <c r="B31" s="1" t="s">
        <v>3</v>
      </c>
      <c r="C31" t="s">
        <v>6</v>
      </c>
      <c r="D31" t="s">
        <v>7</v>
      </c>
      <c r="E31" t="s">
        <v>8</v>
      </c>
      <c r="G31" t="s">
        <v>6</v>
      </c>
      <c r="H31" t="s">
        <v>7</v>
      </c>
      <c r="I31" t="s">
        <v>8</v>
      </c>
    </row>
    <row r="32" spans="1:11">
      <c r="A32" s="46">
        <f>SQRT(B32/60)</f>
        <v>0</v>
      </c>
      <c r="B32" s="1">
        <v>0</v>
      </c>
      <c r="C32" s="48">
        <v>11839</v>
      </c>
      <c r="D32" s="48">
        <v>11944.5</v>
      </c>
      <c r="E32" s="48">
        <v>11842.5</v>
      </c>
      <c r="G32">
        <f>(C32-C$32)/(0.000998*$B$27)</f>
        <v>0</v>
      </c>
      <c r="H32" s="46">
        <f t="shared" ref="H32:I47" si="0">(D32-D$32)/(0.000998*$B$27)</f>
        <v>0</v>
      </c>
      <c r="I32" s="46">
        <f t="shared" si="0"/>
        <v>0</v>
      </c>
      <c r="J32" s="46">
        <f>AVERAGE(G32:I32)</f>
        <v>0</v>
      </c>
      <c r="K32" s="46">
        <f>_xlfn.STDEV.P(G32:I32)</f>
        <v>0</v>
      </c>
    </row>
    <row r="33" spans="1:11">
      <c r="A33" s="46">
        <f t="shared" ref="A33:A50" si="1">SQRT(B33/60)</f>
        <v>0.12909944487358055</v>
      </c>
      <c r="B33" s="1">
        <v>1</v>
      </c>
      <c r="C33" s="48">
        <v>11849</v>
      </c>
      <c r="D33" s="48">
        <v>11957.5</v>
      </c>
      <c r="E33" s="48">
        <v>11853</v>
      </c>
      <c r="G33" s="46">
        <f t="shared" ref="G33:G50" si="2">(C33-C$32)/(0.000998*$B$27)</f>
        <v>7.1571714858288003</v>
      </c>
      <c r="H33" s="46">
        <f t="shared" si="0"/>
        <v>9.3043229315774401</v>
      </c>
      <c r="I33" s="46">
        <f t="shared" si="0"/>
        <v>7.5150300601202407</v>
      </c>
      <c r="J33" s="46">
        <f t="shared" ref="J33:J50" si="3">AVERAGE(G33:I33)</f>
        <v>7.9921748258421603</v>
      </c>
      <c r="K33" s="46">
        <f t="shared" ref="K33:K50" si="4">_xlfn.STDEV.P(G33:I33)</f>
        <v>0.9392604105844764</v>
      </c>
    </row>
    <row r="34" spans="1:11">
      <c r="A34" s="46">
        <f t="shared" si="1"/>
        <v>0.2581988897471611</v>
      </c>
      <c r="B34" s="1">
        <v>4</v>
      </c>
      <c r="C34" s="48">
        <v>11852.5</v>
      </c>
      <c r="D34" s="48">
        <v>11960.5</v>
      </c>
      <c r="E34" s="48">
        <v>11856.5</v>
      </c>
      <c r="G34" s="46">
        <f t="shared" si="2"/>
        <v>9.6621815058688814</v>
      </c>
      <c r="H34" s="46">
        <f t="shared" si="0"/>
        <v>11.451474377326081</v>
      </c>
      <c r="I34" s="46">
        <f t="shared" si="0"/>
        <v>10.020040080160321</v>
      </c>
      <c r="J34" s="46">
        <f t="shared" si="3"/>
        <v>10.37789865445176</v>
      </c>
      <c r="K34" s="46">
        <f t="shared" si="4"/>
        <v>0.77306287556158249</v>
      </c>
    </row>
    <row r="35" spans="1:11">
      <c r="A35" s="46">
        <f t="shared" si="1"/>
        <v>0.3872983346207417</v>
      </c>
      <c r="B35" s="1">
        <v>9</v>
      </c>
      <c r="C35" s="48">
        <v>11844.5</v>
      </c>
      <c r="D35" s="48">
        <v>11955.5</v>
      </c>
      <c r="E35" s="48">
        <v>11848.5</v>
      </c>
      <c r="G35" s="46">
        <f t="shared" si="2"/>
        <v>3.9364443172058401</v>
      </c>
      <c r="H35" s="46">
        <f t="shared" si="0"/>
        <v>7.8728886344116802</v>
      </c>
      <c r="I35" s="46">
        <f t="shared" si="0"/>
        <v>4.2943028914972805</v>
      </c>
      <c r="J35" s="46">
        <f t="shared" si="3"/>
        <v>5.3678786143716009</v>
      </c>
      <c r="K35" s="46">
        <f t="shared" si="4"/>
        <v>1.7773242229400865</v>
      </c>
    </row>
    <row r="36" spans="1:11">
      <c r="A36" s="46">
        <f t="shared" si="1"/>
        <v>0.5163977794943222</v>
      </c>
      <c r="B36" s="1">
        <v>16</v>
      </c>
      <c r="C36" s="48">
        <v>11848</v>
      </c>
      <c r="D36" s="48">
        <v>11955</v>
      </c>
      <c r="E36" s="48">
        <v>11850.5</v>
      </c>
      <c r="G36" s="46">
        <f t="shared" si="2"/>
        <v>6.4414543372459203</v>
      </c>
      <c r="H36" s="46">
        <f t="shared" si="0"/>
        <v>7.5150300601202407</v>
      </c>
      <c r="I36" s="46">
        <f t="shared" si="0"/>
        <v>5.7257371886630404</v>
      </c>
      <c r="J36" s="46">
        <f t="shared" si="3"/>
        <v>6.5607405286764005</v>
      </c>
      <c r="K36" s="46">
        <f t="shared" si="4"/>
        <v>0.73532946881488837</v>
      </c>
    </row>
    <row r="37" spans="1:11">
      <c r="A37" s="46">
        <f t="shared" si="1"/>
        <v>0.6454972243679028</v>
      </c>
      <c r="B37" s="1">
        <v>25</v>
      </c>
      <c r="C37" s="77">
        <v>11848</v>
      </c>
      <c r="D37" s="77">
        <v>11957</v>
      </c>
      <c r="E37" s="77">
        <v>11851</v>
      </c>
      <c r="G37" s="46">
        <f t="shared" si="2"/>
        <v>6.4414543372459203</v>
      </c>
      <c r="H37" s="46">
        <f t="shared" si="0"/>
        <v>8.9464643572860005</v>
      </c>
      <c r="I37" s="46">
        <f t="shared" si="0"/>
        <v>6.0835957629544808</v>
      </c>
      <c r="J37" s="46">
        <f t="shared" si="3"/>
        <v>7.1571714858288003</v>
      </c>
      <c r="K37" s="46">
        <f t="shared" si="4"/>
        <v>1.2736280002900235</v>
      </c>
    </row>
    <row r="38" spans="1:11">
      <c r="A38" s="46">
        <f t="shared" si="1"/>
        <v>0.7745966692414834</v>
      </c>
      <c r="B38" s="1">
        <v>36</v>
      </c>
      <c r="C38" s="77">
        <v>11849</v>
      </c>
      <c r="D38" s="77">
        <v>11956</v>
      </c>
      <c r="E38" s="77">
        <v>11851.5</v>
      </c>
      <c r="G38" s="46">
        <f t="shared" si="2"/>
        <v>7.1571714858288003</v>
      </c>
      <c r="H38" s="46">
        <f t="shared" si="0"/>
        <v>8.2307472087031197</v>
      </c>
      <c r="I38" s="46">
        <f t="shared" si="0"/>
        <v>6.4414543372459203</v>
      </c>
      <c r="J38" s="46">
        <f t="shared" si="3"/>
        <v>7.2764576772592804</v>
      </c>
      <c r="K38" s="46">
        <f t="shared" si="4"/>
        <v>0.73532946881488837</v>
      </c>
    </row>
    <row r="39" spans="1:11">
      <c r="A39" s="46">
        <f t="shared" si="1"/>
        <v>0.9036961141150639</v>
      </c>
      <c r="B39" s="1">
        <v>49</v>
      </c>
      <c r="C39" s="77">
        <v>11852</v>
      </c>
      <c r="D39" s="77">
        <v>11961.5</v>
      </c>
      <c r="E39" s="77">
        <v>11854.5</v>
      </c>
      <c r="G39" s="46">
        <f t="shared" si="2"/>
        <v>9.3043229315774401</v>
      </c>
      <c r="H39" s="46">
        <f t="shared" si="0"/>
        <v>12.167191525908962</v>
      </c>
      <c r="I39" s="46">
        <f t="shared" si="0"/>
        <v>8.588605782994561</v>
      </c>
      <c r="J39" s="46">
        <f t="shared" si="3"/>
        <v>10.020040080160321</v>
      </c>
      <c r="K39" s="46">
        <f t="shared" si="4"/>
        <v>1.5461257511231647</v>
      </c>
    </row>
    <row r="40" spans="1:11">
      <c r="A40" s="46">
        <f t="shared" si="1"/>
        <v>1.0327955589886444</v>
      </c>
      <c r="B40" s="1">
        <v>64</v>
      </c>
      <c r="C40" s="77">
        <v>11853.5</v>
      </c>
      <c r="D40" s="77">
        <v>11961.5</v>
      </c>
      <c r="E40" s="77">
        <v>11856.5</v>
      </c>
      <c r="G40" s="46">
        <f t="shared" si="2"/>
        <v>10.37789865445176</v>
      </c>
      <c r="H40" s="46">
        <f t="shared" si="0"/>
        <v>12.167191525908962</v>
      </c>
      <c r="I40" s="46">
        <f t="shared" si="0"/>
        <v>10.020040080160321</v>
      </c>
      <c r="J40" s="46">
        <f t="shared" si="3"/>
        <v>10.855043420173681</v>
      </c>
      <c r="K40" s="46">
        <f t="shared" si="4"/>
        <v>0.93926041058448007</v>
      </c>
    </row>
    <row r="41" spans="1:11">
      <c r="A41" s="46">
        <f t="shared" si="1"/>
        <v>1.1618950038622251</v>
      </c>
      <c r="B41" s="1">
        <v>81</v>
      </c>
      <c r="C41" s="77">
        <v>11850.5</v>
      </c>
      <c r="D41" s="77">
        <v>11960.5</v>
      </c>
      <c r="E41" s="77">
        <v>11848.5</v>
      </c>
      <c r="G41" s="46">
        <f t="shared" si="2"/>
        <v>8.2307472087031197</v>
      </c>
      <c r="H41" s="46">
        <f t="shared" si="0"/>
        <v>11.451474377326081</v>
      </c>
      <c r="I41" s="46">
        <f t="shared" si="0"/>
        <v>4.2943028914972805</v>
      </c>
      <c r="J41" s="46">
        <f t="shared" si="3"/>
        <v>7.9921748258421603</v>
      </c>
      <c r="K41" s="46">
        <f t="shared" si="4"/>
        <v>2.9267688105700187</v>
      </c>
    </row>
    <row r="42" spans="1:11">
      <c r="A42" s="46">
        <f t="shared" si="1"/>
        <v>1.2909944487358056</v>
      </c>
      <c r="B42" s="1">
        <v>100</v>
      </c>
      <c r="C42" s="77">
        <v>11850</v>
      </c>
      <c r="D42" s="77">
        <v>11957</v>
      </c>
      <c r="E42" s="77">
        <v>11852</v>
      </c>
      <c r="G42" s="46">
        <f t="shared" si="2"/>
        <v>7.8728886344116802</v>
      </c>
      <c r="H42" s="46">
        <f t="shared" si="0"/>
        <v>8.9464643572860005</v>
      </c>
      <c r="I42" s="46">
        <f t="shared" si="0"/>
        <v>6.7993129115373607</v>
      </c>
      <c r="J42" s="46">
        <f t="shared" si="3"/>
        <v>7.8728886344116802</v>
      </c>
      <c r="K42" s="46">
        <f t="shared" si="4"/>
        <v>0.87657090709389407</v>
      </c>
    </row>
    <row r="43" spans="1:11">
      <c r="A43" s="46">
        <f t="shared" si="1"/>
        <v>1.4200938936093861</v>
      </c>
      <c r="B43" s="1">
        <v>121</v>
      </c>
      <c r="C43" s="77">
        <v>11840</v>
      </c>
      <c r="D43" s="77">
        <v>11942</v>
      </c>
      <c r="E43" s="77">
        <v>11830</v>
      </c>
      <c r="G43" s="46">
        <f t="shared" si="2"/>
        <v>0.71571714858288005</v>
      </c>
      <c r="H43" s="46">
        <f t="shared" si="0"/>
        <v>-1.7892928714572001</v>
      </c>
      <c r="I43" s="46">
        <f t="shared" si="0"/>
        <v>-8.9464643572860005</v>
      </c>
      <c r="J43" s="46">
        <f t="shared" si="3"/>
        <v>-3.3400133600534403</v>
      </c>
      <c r="K43" s="46">
        <f t="shared" si="4"/>
        <v>4.0941412114062681</v>
      </c>
    </row>
    <row r="44" spans="1:11">
      <c r="A44" s="46">
        <f t="shared" si="1"/>
        <v>1.5491933384829668</v>
      </c>
      <c r="B44" s="1">
        <v>144</v>
      </c>
      <c r="C44" s="77">
        <v>11853.5</v>
      </c>
      <c r="D44" s="77">
        <v>11958</v>
      </c>
      <c r="E44" s="77">
        <v>11855</v>
      </c>
      <c r="G44" s="46">
        <f t="shared" si="2"/>
        <v>10.37789865445176</v>
      </c>
      <c r="H44" s="46">
        <f t="shared" si="0"/>
        <v>9.6621815058688814</v>
      </c>
      <c r="I44" s="46">
        <f t="shared" si="0"/>
        <v>8.9464643572860005</v>
      </c>
      <c r="J44" s="46">
        <f t="shared" si="3"/>
        <v>9.6621815058688814</v>
      </c>
      <c r="K44" s="46">
        <f t="shared" si="4"/>
        <v>0.58438060472926279</v>
      </c>
    </row>
    <row r="45" spans="1:11">
      <c r="A45" s="46">
        <f t="shared" si="1"/>
        <v>1.6782927833565473</v>
      </c>
      <c r="B45" s="1">
        <v>169</v>
      </c>
      <c r="C45" s="77">
        <v>11853</v>
      </c>
      <c r="D45" s="77">
        <v>11961.5</v>
      </c>
      <c r="E45" s="77">
        <v>11854</v>
      </c>
      <c r="G45" s="46">
        <f t="shared" si="2"/>
        <v>10.020040080160321</v>
      </c>
      <c r="H45" s="46">
        <f t="shared" si="0"/>
        <v>12.167191525908962</v>
      </c>
      <c r="I45" s="46">
        <f t="shared" si="0"/>
        <v>8.2307472087031197</v>
      </c>
      <c r="J45" s="46">
        <f t="shared" si="3"/>
        <v>10.139326271590802</v>
      </c>
      <c r="K45" s="46">
        <f t="shared" si="4"/>
        <v>1.6092587035060655</v>
      </c>
    </row>
    <row r="46" spans="1:11">
      <c r="A46" s="46">
        <f t="shared" si="1"/>
        <v>1.8073922282301278</v>
      </c>
      <c r="B46" s="1">
        <v>196</v>
      </c>
      <c r="C46" s="77">
        <v>11853.5</v>
      </c>
      <c r="D46" s="77">
        <v>11962.5</v>
      </c>
      <c r="E46" s="77">
        <v>11853</v>
      </c>
      <c r="G46" s="46">
        <f t="shared" si="2"/>
        <v>10.37789865445176</v>
      </c>
      <c r="H46" s="46">
        <f t="shared" si="0"/>
        <v>12.882908674491841</v>
      </c>
      <c r="I46" s="46">
        <f t="shared" si="0"/>
        <v>7.5150300601202407</v>
      </c>
      <c r="J46" s="46">
        <f t="shared" si="3"/>
        <v>10.258612463021279</v>
      </c>
      <c r="K46" s="46">
        <f t="shared" si="4"/>
        <v>2.1930499464226418</v>
      </c>
    </row>
    <row r="47" spans="1:11">
      <c r="A47" s="46">
        <f t="shared" si="1"/>
        <v>1.9364916731037085</v>
      </c>
      <c r="B47" s="1">
        <v>225</v>
      </c>
      <c r="C47" s="77">
        <v>11855.5</v>
      </c>
      <c r="D47" s="77">
        <v>11963</v>
      </c>
      <c r="E47" s="77">
        <v>11857</v>
      </c>
      <c r="G47" s="46">
        <f t="shared" si="2"/>
        <v>11.80933295161752</v>
      </c>
      <c r="H47" s="46">
        <f t="shared" si="0"/>
        <v>13.24076724878328</v>
      </c>
      <c r="I47" s="46">
        <f t="shared" si="0"/>
        <v>10.37789865445176</v>
      </c>
      <c r="J47" s="46">
        <f t="shared" si="3"/>
        <v>11.80933295161752</v>
      </c>
      <c r="K47" s="46">
        <f t="shared" si="4"/>
        <v>1.1687612094585256</v>
      </c>
    </row>
    <row r="48" spans="1:11">
      <c r="A48" s="46">
        <f t="shared" si="1"/>
        <v>2.0655911179772888</v>
      </c>
      <c r="B48" s="1">
        <v>256</v>
      </c>
      <c r="C48" s="77">
        <v>11855</v>
      </c>
      <c r="D48" s="77">
        <v>11964.5</v>
      </c>
      <c r="E48" s="77">
        <v>11859</v>
      </c>
      <c r="G48" s="46">
        <f t="shared" si="2"/>
        <v>11.451474377326081</v>
      </c>
      <c r="H48" s="46">
        <f t="shared" ref="H48:H50" si="5">(D48-D$32)/(0.000998*$B$27)</f>
        <v>14.314342971657601</v>
      </c>
      <c r="I48" s="46">
        <f t="shared" ref="I48:I50" si="6">(E48-E$32)/(0.000998*$B$27)</f>
        <v>11.80933295161752</v>
      </c>
      <c r="J48" s="46">
        <f t="shared" si="3"/>
        <v>12.525050100200401</v>
      </c>
      <c r="K48" s="46">
        <f t="shared" si="4"/>
        <v>1.273628000290016</v>
      </c>
    </row>
    <row r="49" spans="1:29">
      <c r="A49" s="46">
        <f t="shared" si="1"/>
        <v>2.8166173565703478</v>
      </c>
      <c r="B49" s="1">
        <v>476</v>
      </c>
      <c r="C49" s="77">
        <v>11858</v>
      </c>
      <c r="D49" s="77">
        <v>11966</v>
      </c>
      <c r="E49" s="77">
        <v>11861</v>
      </c>
      <c r="G49" s="46">
        <f t="shared" si="2"/>
        <v>13.598625823074721</v>
      </c>
      <c r="H49" s="46">
        <f t="shared" si="5"/>
        <v>15.387918694531921</v>
      </c>
      <c r="I49" s="46">
        <f t="shared" si="6"/>
        <v>13.24076724878328</v>
      </c>
      <c r="J49" s="46">
        <f t="shared" si="3"/>
        <v>14.075770588796642</v>
      </c>
      <c r="K49" s="46">
        <f t="shared" si="4"/>
        <v>0.93926041058447973</v>
      </c>
    </row>
    <row r="50" spans="1:29">
      <c r="A50" s="46">
        <f t="shared" si="1"/>
        <v>4.9125689138508104</v>
      </c>
      <c r="B50" s="1">
        <v>1448</v>
      </c>
      <c r="C50" s="77">
        <v>11862</v>
      </c>
      <c r="D50" s="77">
        <v>11970</v>
      </c>
      <c r="E50" s="77">
        <v>11860.5</v>
      </c>
      <c r="G50" s="46">
        <f t="shared" si="2"/>
        <v>16.461494417406239</v>
      </c>
      <c r="H50" s="46">
        <f t="shared" si="5"/>
        <v>18.250787288863442</v>
      </c>
      <c r="I50" s="46">
        <f t="shared" si="6"/>
        <v>12.882908674491841</v>
      </c>
      <c r="J50" s="46">
        <f t="shared" si="3"/>
        <v>15.865063460253841</v>
      </c>
      <c r="K50" s="46">
        <f t="shared" si="4"/>
        <v>2.2316402965299384</v>
      </c>
    </row>
    <row r="51" spans="1:29">
      <c r="B51" s="1"/>
      <c r="F51" s="4" t="s">
        <v>4</v>
      </c>
      <c r="G51" s="52">
        <f>SLOPE(G32:G50,$A$32:$A$50)</f>
        <v>2.5866594751754914</v>
      </c>
      <c r="H51" s="52">
        <f t="shared" ref="H51:I51" si="7">SLOPE(H32:H50,$A$32:$A$50)</f>
        <v>2.580288603245025</v>
      </c>
      <c r="I51" s="52">
        <f t="shared" si="7"/>
        <v>1.9048343940633157</v>
      </c>
    </row>
    <row r="52" spans="1:29">
      <c r="B52" s="1"/>
      <c r="G52" s="13" t="s">
        <v>12</v>
      </c>
      <c r="H52" s="35">
        <f>AVERAGE(G51:I51)</f>
        <v>2.3572608241612771</v>
      </c>
    </row>
    <row r="53" spans="1:29">
      <c r="B53" s="1"/>
      <c r="G53" s="13" t="s">
        <v>13</v>
      </c>
      <c r="H53" s="16">
        <f>_xlfn.STDEV.S(G51:I51)</f>
        <v>0.39182573038365059</v>
      </c>
    </row>
    <row r="55" spans="1:29">
      <c r="B55" s="8" t="s">
        <v>5</v>
      </c>
      <c r="V55" s="1"/>
      <c r="Z55" s="1"/>
      <c r="AA55" s="1"/>
      <c r="AB55" s="1"/>
      <c r="AC55" s="1"/>
    </row>
    <row r="56" spans="1:29">
      <c r="A56" s="7"/>
      <c r="C56" s="80" t="s">
        <v>1</v>
      </c>
      <c r="D56" s="80"/>
      <c r="E56" s="80"/>
      <c r="G56" s="80" t="s">
        <v>2</v>
      </c>
      <c r="H56" s="80"/>
      <c r="I56" s="80"/>
      <c r="V56" s="1"/>
    </row>
    <row r="57" spans="1:29">
      <c r="B57" s="1" t="s">
        <v>3</v>
      </c>
      <c r="C57" t="s">
        <v>6</v>
      </c>
      <c r="D57" t="s">
        <v>7</v>
      </c>
      <c r="E57" t="s">
        <v>8</v>
      </c>
      <c r="G57" t="s">
        <v>6</v>
      </c>
      <c r="H57" t="s">
        <v>7</v>
      </c>
      <c r="I57" t="s">
        <v>8</v>
      </c>
      <c r="V57" s="1"/>
      <c r="Z57" s="3"/>
      <c r="AA57" s="3"/>
      <c r="AB57" s="3"/>
      <c r="AC57" s="3"/>
    </row>
    <row r="58" spans="1:29">
      <c r="A58" s="46">
        <f>SQRT(B58/60)</f>
        <v>0</v>
      </c>
      <c r="B58" s="1">
        <v>0</v>
      </c>
      <c r="C58" s="48">
        <v>12063</v>
      </c>
      <c r="D58" s="48">
        <v>12035</v>
      </c>
      <c r="E58" s="48">
        <v>11767.5</v>
      </c>
      <c r="G58">
        <f t="shared" ref="G58:G76" si="8">(C58-C$58)/(0.000998*$B$27)</f>
        <v>0</v>
      </c>
      <c r="H58">
        <f t="shared" ref="H58" si="9">(D58-D$58)/(0.000998*$B$27)</f>
        <v>0</v>
      </c>
      <c r="I58">
        <f t="shared" ref="I58" si="10">(E58-E$58)/(0.000998*$B$27)</f>
        <v>0</v>
      </c>
      <c r="J58" s="46">
        <f>AVERAGE(G58:I58)</f>
        <v>0</v>
      </c>
      <c r="K58" s="46">
        <f>_xlfn.STDEV.P(G58:I58)</f>
        <v>0</v>
      </c>
      <c r="V58" s="1"/>
      <c r="W58" s="3"/>
      <c r="X58" s="3"/>
      <c r="Y58" s="3"/>
      <c r="Z58" s="3"/>
      <c r="AA58" s="3"/>
      <c r="AB58" s="3"/>
      <c r="AC58" s="3"/>
    </row>
    <row r="59" spans="1:29">
      <c r="A59" s="46">
        <f t="shared" ref="A59:A76" si="11">SQRT(B59/60)</f>
        <v>0.12909944487358055</v>
      </c>
      <c r="B59" s="1">
        <v>1</v>
      </c>
      <c r="C59" s="48">
        <v>12077.5</v>
      </c>
      <c r="D59" s="48">
        <v>12049</v>
      </c>
      <c r="E59" s="48">
        <v>11785</v>
      </c>
      <c r="G59" s="46">
        <f t="shared" si="8"/>
        <v>10.37789865445176</v>
      </c>
      <c r="H59" s="46">
        <f t="shared" ref="H59:H76" si="12">(D59-D$58)/(0.000998*$B$27)</f>
        <v>10.020040080160321</v>
      </c>
      <c r="I59" s="46">
        <f t="shared" ref="I59:I76" si="13">(E59-E$58)/(0.000998*$B$27)</f>
        <v>12.525050100200401</v>
      </c>
      <c r="J59" s="46">
        <f t="shared" ref="J59:J76" si="14">AVERAGE(G59:I59)</f>
        <v>10.974329611604162</v>
      </c>
      <c r="K59" s="46">
        <f t="shared" ref="K59:K76" si="15">_xlfn.STDEV.P(G59:I59)</f>
        <v>1.1062146311069292</v>
      </c>
      <c r="V59" s="1"/>
      <c r="Z59" s="3"/>
      <c r="AA59" s="3"/>
      <c r="AB59" s="3"/>
      <c r="AC59" s="3"/>
    </row>
    <row r="60" spans="1:29">
      <c r="A60" s="46">
        <f t="shared" si="11"/>
        <v>0.2581988897471611</v>
      </c>
      <c r="B60" s="1">
        <v>4</v>
      </c>
      <c r="C60" s="48">
        <v>12080</v>
      </c>
      <c r="D60" s="48">
        <v>12054</v>
      </c>
      <c r="E60" s="48">
        <v>11788</v>
      </c>
      <c r="G60" s="46">
        <f t="shared" si="8"/>
        <v>12.167191525908962</v>
      </c>
      <c r="H60" s="46">
        <f t="shared" si="12"/>
        <v>13.598625823074721</v>
      </c>
      <c r="I60" s="46">
        <f t="shared" si="13"/>
        <v>14.672201545949042</v>
      </c>
      <c r="J60" s="46">
        <f t="shared" si="14"/>
        <v>13.479339631644242</v>
      </c>
      <c r="K60" s="46">
        <f t="shared" si="15"/>
        <v>1.0261386185517019</v>
      </c>
      <c r="V60" s="1"/>
      <c r="Z60" s="3"/>
      <c r="AA60" s="3"/>
      <c r="AB60" s="3"/>
      <c r="AC60" s="3"/>
    </row>
    <row r="61" spans="1:29">
      <c r="A61" s="46">
        <f t="shared" si="11"/>
        <v>0.3872983346207417</v>
      </c>
      <c r="B61" s="1">
        <v>9</v>
      </c>
      <c r="C61" s="48">
        <v>12074.5</v>
      </c>
      <c r="D61" s="48">
        <v>12050.5</v>
      </c>
      <c r="E61" s="48">
        <v>11782</v>
      </c>
      <c r="G61" s="46">
        <f t="shared" si="8"/>
        <v>8.2307472087031197</v>
      </c>
      <c r="H61" s="46">
        <f t="shared" si="12"/>
        <v>11.093615803034641</v>
      </c>
      <c r="I61" s="46">
        <f t="shared" si="13"/>
        <v>10.37789865445176</v>
      </c>
      <c r="J61" s="46">
        <f t="shared" si="14"/>
        <v>9.9007538887298399</v>
      </c>
      <c r="K61" s="46">
        <f t="shared" si="15"/>
        <v>1.2164852356123623</v>
      </c>
      <c r="V61" s="1"/>
      <c r="W61" s="3"/>
      <c r="X61" s="3"/>
      <c r="Y61" s="3"/>
      <c r="Z61" s="3"/>
      <c r="AA61" s="3"/>
      <c r="AB61" s="3"/>
      <c r="AC61" s="3"/>
    </row>
    <row r="62" spans="1:29">
      <c r="A62" s="46">
        <f t="shared" si="11"/>
        <v>0.5163977794943222</v>
      </c>
      <c r="B62" s="1">
        <v>16</v>
      </c>
      <c r="C62" s="48">
        <v>12076.5</v>
      </c>
      <c r="D62" s="48">
        <v>12052</v>
      </c>
      <c r="E62" s="48">
        <v>11781.5</v>
      </c>
      <c r="G62" s="46">
        <f t="shared" si="8"/>
        <v>9.6621815058688814</v>
      </c>
      <c r="H62" s="46">
        <f t="shared" si="12"/>
        <v>12.167191525908962</v>
      </c>
      <c r="I62" s="46">
        <f t="shared" si="13"/>
        <v>10.020040080160321</v>
      </c>
      <c r="J62" s="46">
        <f t="shared" si="14"/>
        <v>10.616471037312721</v>
      </c>
      <c r="K62" s="46">
        <f t="shared" si="15"/>
        <v>1.1062146311069521</v>
      </c>
      <c r="V62" s="1"/>
      <c r="Z62" s="3"/>
      <c r="AA62" s="3"/>
      <c r="AB62" s="3"/>
      <c r="AC62" s="3"/>
    </row>
    <row r="63" spans="1:29">
      <c r="A63" s="46">
        <f t="shared" si="11"/>
        <v>0.6454972243679028</v>
      </c>
      <c r="B63" s="1">
        <v>25</v>
      </c>
      <c r="C63" s="77">
        <v>12078</v>
      </c>
      <c r="D63" s="77">
        <v>12053.5</v>
      </c>
      <c r="E63" s="77">
        <v>11785</v>
      </c>
      <c r="G63" s="46">
        <f t="shared" si="8"/>
        <v>10.7357572287432</v>
      </c>
      <c r="H63" s="46">
        <f t="shared" si="12"/>
        <v>13.24076724878328</v>
      </c>
      <c r="I63" s="46">
        <f t="shared" si="13"/>
        <v>12.525050100200401</v>
      </c>
      <c r="J63" s="46">
        <f t="shared" si="14"/>
        <v>12.167191525908962</v>
      </c>
      <c r="K63" s="46">
        <f t="shared" si="15"/>
        <v>1.0535071173690056</v>
      </c>
      <c r="V63" s="1"/>
      <c r="Z63" s="3"/>
      <c r="AA63" s="3"/>
      <c r="AB63" s="3"/>
      <c r="AC63" s="3"/>
    </row>
    <row r="64" spans="1:29">
      <c r="A64" s="46">
        <f t="shared" si="11"/>
        <v>0.7745966692414834</v>
      </c>
      <c r="B64" s="1">
        <v>36</v>
      </c>
      <c r="C64" s="77">
        <v>12078.5</v>
      </c>
      <c r="D64" s="77">
        <v>12054</v>
      </c>
      <c r="E64" s="77">
        <v>11785.5</v>
      </c>
      <c r="G64" s="46">
        <f t="shared" si="8"/>
        <v>11.093615803034641</v>
      </c>
      <c r="H64" s="46">
        <f t="shared" si="12"/>
        <v>13.598625823074721</v>
      </c>
      <c r="I64" s="46">
        <f t="shared" si="13"/>
        <v>12.882908674491841</v>
      </c>
      <c r="J64" s="46">
        <f t="shared" si="14"/>
        <v>12.525050100200403</v>
      </c>
      <c r="K64" s="46">
        <f t="shared" si="15"/>
        <v>1.0535071173690054</v>
      </c>
    </row>
    <row r="65" spans="1:11">
      <c r="A65" s="46">
        <f t="shared" si="11"/>
        <v>0.9036961141150639</v>
      </c>
      <c r="B65" s="1">
        <v>49</v>
      </c>
      <c r="C65" s="77">
        <v>12085</v>
      </c>
      <c r="D65" s="77">
        <v>12059.5</v>
      </c>
      <c r="E65" s="77">
        <v>11789.5</v>
      </c>
      <c r="G65" s="46">
        <f t="shared" si="8"/>
        <v>15.74577726882336</v>
      </c>
      <c r="H65" s="46">
        <f t="shared" si="12"/>
        <v>17.53507014028056</v>
      </c>
      <c r="I65" s="46">
        <f t="shared" si="13"/>
        <v>15.74577726882336</v>
      </c>
      <c r="J65" s="46">
        <f t="shared" si="14"/>
        <v>16.34220822597576</v>
      </c>
      <c r="K65" s="46">
        <f t="shared" si="15"/>
        <v>0.84348074862409017</v>
      </c>
    </row>
    <row r="66" spans="1:11">
      <c r="A66" s="46">
        <f t="shared" si="11"/>
        <v>1.0327955589886444</v>
      </c>
      <c r="B66" s="1">
        <v>64</v>
      </c>
      <c r="C66" s="77">
        <v>12084</v>
      </c>
      <c r="D66" s="77">
        <v>12060</v>
      </c>
      <c r="E66" s="77">
        <v>11790.5</v>
      </c>
      <c r="G66" s="46">
        <f t="shared" si="8"/>
        <v>15.030060120240481</v>
      </c>
      <c r="H66" s="46">
        <f t="shared" si="12"/>
        <v>17.892928714572001</v>
      </c>
      <c r="I66" s="46">
        <f t="shared" si="13"/>
        <v>16.461494417406239</v>
      </c>
      <c r="J66" s="46">
        <f t="shared" si="14"/>
        <v>16.461494417406243</v>
      </c>
      <c r="K66" s="46">
        <f t="shared" si="15"/>
        <v>1.1687612094585256</v>
      </c>
    </row>
    <row r="67" spans="1:11">
      <c r="A67" s="46">
        <f t="shared" si="11"/>
        <v>1.1618950038622251</v>
      </c>
      <c r="B67" s="1">
        <v>81</v>
      </c>
      <c r="C67" s="77">
        <v>12082</v>
      </c>
      <c r="D67" s="77">
        <v>12055.5</v>
      </c>
      <c r="E67" s="77">
        <v>11786.5</v>
      </c>
      <c r="G67" s="46">
        <f t="shared" si="8"/>
        <v>13.598625823074721</v>
      </c>
      <c r="H67" s="46">
        <f t="shared" si="12"/>
        <v>14.672201545949042</v>
      </c>
      <c r="I67" s="46">
        <f t="shared" si="13"/>
        <v>13.598625823074721</v>
      </c>
      <c r="J67" s="46">
        <f t="shared" si="14"/>
        <v>13.956484397366161</v>
      </c>
      <c r="K67" s="46">
        <f t="shared" si="15"/>
        <v>0.50608844917445439</v>
      </c>
    </row>
    <row r="68" spans="1:11">
      <c r="A68" s="46">
        <f t="shared" si="11"/>
        <v>1.2909944487358056</v>
      </c>
      <c r="B68" s="1">
        <v>100</v>
      </c>
      <c r="C68" s="77">
        <v>12082</v>
      </c>
      <c r="D68" s="77">
        <v>12059</v>
      </c>
      <c r="E68" s="77">
        <v>11780</v>
      </c>
      <c r="G68" s="46">
        <f t="shared" si="8"/>
        <v>13.598625823074721</v>
      </c>
      <c r="H68" s="46">
        <f t="shared" si="12"/>
        <v>17.177211565989122</v>
      </c>
      <c r="I68" s="46">
        <f t="shared" si="13"/>
        <v>8.9464643572860005</v>
      </c>
      <c r="J68" s="46">
        <f t="shared" si="14"/>
        <v>13.24076724878328</v>
      </c>
      <c r="K68" s="46">
        <f t="shared" si="15"/>
        <v>3.3697029515758978</v>
      </c>
    </row>
    <row r="69" spans="1:11">
      <c r="A69" s="46">
        <f t="shared" si="11"/>
        <v>1.4200938936093861</v>
      </c>
      <c r="B69" s="1">
        <v>121</v>
      </c>
      <c r="C69" s="77">
        <v>12085</v>
      </c>
      <c r="D69" s="77">
        <v>12025</v>
      </c>
      <c r="E69" s="77">
        <v>11753</v>
      </c>
      <c r="G69" s="46">
        <f t="shared" si="8"/>
        <v>15.74577726882336</v>
      </c>
      <c r="H69" s="46">
        <f t="shared" si="12"/>
        <v>-7.1571714858288003</v>
      </c>
      <c r="I69" s="46">
        <f t="shared" si="13"/>
        <v>-10.37789865445176</v>
      </c>
      <c r="J69" s="46">
        <f t="shared" si="14"/>
        <v>-0.59643095715240035</v>
      </c>
      <c r="K69" s="46">
        <f t="shared" si="15"/>
        <v>11.630250732451669</v>
      </c>
    </row>
    <row r="70" spans="1:11">
      <c r="A70" s="46">
        <f t="shared" si="11"/>
        <v>1.5491933384829668</v>
      </c>
      <c r="B70" s="1">
        <v>144</v>
      </c>
      <c r="C70" s="77">
        <v>12084</v>
      </c>
      <c r="D70" s="77">
        <v>12061</v>
      </c>
      <c r="E70" s="77">
        <v>11789.5</v>
      </c>
      <c r="G70" s="46">
        <f t="shared" si="8"/>
        <v>15.030060120240481</v>
      </c>
      <c r="H70" s="46">
        <f t="shared" si="12"/>
        <v>18.60864586315488</v>
      </c>
      <c r="I70" s="46">
        <f t="shared" si="13"/>
        <v>15.74577726882336</v>
      </c>
      <c r="J70" s="46">
        <f t="shared" si="14"/>
        <v>16.461494417406239</v>
      </c>
      <c r="K70" s="46">
        <f t="shared" si="15"/>
        <v>1.546125751123165</v>
      </c>
    </row>
    <row r="71" spans="1:11">
      <c r="A71" s="46">
        <f t="shared" si="11"/>
        <v>1.6782927833565473</v>
      </c>
      <c r="B71" s="1">
        <v>169</v>
      </c>
      <c r="C71" s="77">
        <v>12084.5</v>
      </c>
      <c r="D71" s="77">
        <v>12061.5</v>
      </c>
      <c r="E71" s="77">
        <v>11791</v>
      </c>
      <c r="G71" s="46">
        <f t="shared" si="8"/>
        <v>15.387918694531921</v>
      </c>
      <c r="H71" s="46">
        <f t="shared" si="12"/>
        <v>18.966504437446321</v>
      </c>
      <c r="I71" s="46">
        <f t="shared" si="13"/>
        <v>16.819352991697681</v>
      </c>
      <c r="J71" s="46">
        <f t="shared" si="14"/>
        <v>17.057925374558639</v>
      </c>
      <c r="K71" s="46">
        <f t="shared" si="15"/>
        <v>1.4706589376297781</v>
      </c>
    </row>
    <row r="72" spans="1:11">
      <c r="A72" s="46">
        <f t="shared" si="11"/>
        <v>1.8073922282301278</v>
      </c>
      <c r="B72" s="1">
        <v>196</v>
      </c>
      <c r="C72" s="77">
        <v>12084.5</v>
      </c>
      <c r="D72" s="77">
        <v>12062</v>
      </c>
      <c r="E72" s="77">
        <v>11791</v>
      </c>
      <c r="G72" s="46">
        <f t="shared" si="8"/>
        <v>15.387918694531921</v>
      </c>
      <c r="H72" s="46">
        <f t="shared" si="12"/>
        <v>19.324363011737763</v>
      </c>
      <c r="I72" s="46">
        <f t="shared" si="13"/>
        <v>16.819352991697681</v>
      </c>
      <c r="J72" s="46">
        <f t="shared" si="14"/>
        <v>17.177211565989122</v>
      </c>
      <c r="K72" s="46">
        <f t="shared" si="15"/>
        <v>1.6268467526703241</v>
      </c>
    </row>
    <row r="73" spans="1:11">
      <c r="A73" s="46">
        <f t="shared" si="11"/>
        <v>1.9364916731037085</v>
      </c>
      <c r="B73" s="1">
        <v>225</v>
      </c>
      <c r="C73" s="77">
        <v>12088.5</v>
      </c>
      <c r="D73" s="77">
        <v>12063.5</v>
      </c>
      <c r="E73" s="77">
        <v>11793</v>
      </c>
      <c r="G73" s="46">
        <f t="shared" si="8"/>
        <v>18.250787288863442</v>
      </c>
      <c r="H73" s="46">
        <f t="shared" si="12"/>
        <v>20.397938734612083</v>
      </c>
      <c r="I73" s="46">
        <f t="shared" si="13"/>
        <v>18.250787288863442</v>
      </c>
      <c r="J73" s="46">
        <f t="shared" si="14"/>
        <v>18.966504437446321</v>
      </c>
      <c r="K73" s="46">
        <f t="shared" si="15"/>
        <v>1.0121768983489088</v>
      </c>
    </row>
    <row r="74" spans="1:11">
      <c r="A74" s="46">
        <f t="shared" si="11"/>
        <v>2.0655911179772888</v>
      </c>
      <c r="B74" s="1">
        <v>256</v>
      </c>
      <c r="C74" s="77">
        <v>12095</v>
      </c>
      <c r="D74" s="77">
        <v>12072.5</v>
      </c>
      <c r="E74" s="77">
        <v>11796.5</v>
      </c>
      <c r="G74" s="46">
        <f t="shared" si="8"/>
        <v>22.902948754652162</v>
      </c>
      <c r="H74" s="46">
        <f t="shared" si="12"/>
        <v>26.839393071858002</v>
      </c>
      <c r="I74" s="46">
        <f t="shared" si="13"/>
        <v>20.755797308903521</v>
      </c>
      <c r="J74" s="46">
        <f t="shared" si="14"/>
        <v>23.499379711804561</v>
      </c>
      <c r="K74" s="46">
        <f t="shared" si="15"/>
        <v>2.519170732171832</v>
      </c>
    </row>
    <row r="75" spans="1:11">
      <c r="A75" s="46">
        <f t="shared" si="11"/>
        <v>2.8166173565703478</v>
      </c>
      <c r="B75" s="1">
        <v>476</v>
      </c>
      <c r="C75" s="77">
        <v>12093.5</v>
      </c>
      <c r="D75" s="77">
        <v>12073</v>
      </c>
      <c r="E75" s="77">
        <v>11799</v>
      </c>
      <c r="G75" s="46">
        <f t="shared" si="8"/>
        <v>21.829373031777841</v>
      </c>
      <c r="H75" s="46">
        <f t="shared" si="12"/>
        <v>27.197251646149443</v>
      </c>
      <c r="I75" s="46">
        <f t="shared" si="13"/>
        <v>22.54509018036072</v>
      </c>
      <c r="J75" s="46">
        <f t="shared" si="14"/>
        <v>23.857238286096003</v>
      </c>
      <c r="K75" s="46">
        <f t="shared" si="15"/>
        <v>2.3797520449541953</v>
      </c>
    </row>
    <row r="76" spans="1:11">
      <c r="A76" s="46">
        <f t="shared" si="11"/>
        <v>4.9125689138508104</v>
      </c>
      <c r="B76" s="1">
        <v>1448</v>
      </c>
      <c r="C76" s="77">
        <v>12100.5</v>
      </c>
      <c r="D76" s="77">
        <v>12078.5</v>
      </c>
      <c r="E76" s="77">
        <v>11805.5</v>
      </c>
      <c r="G76" s="46">
        <f t="shared" si="8"/>
        <v>26.839393071858002</v>
      </c>
      <c r="H76" s="46">
        <f t="shared" si="12"/>
        <v>31.133695963355283</v>
      </c>
      <c r="I76" s="46">
        <f t="shared" si="13"/>
        <v>27.197251646149443</v>
      </c>
      <c r="J76" s="46">
        <f t="shared" si="14"/>
        <v>28.390113560454243</v>
      </c>
      <c r="K76" s="46">
        <f t="shared" si="15"/>
        <v>1.9454989061814214</v>
      </c>
    </row>
    <row r="77" spans="1:11">
      <c r="B77" s="1"/>
      <c r="F77" s="4" t="s">
        <v>4</v>
      </c>
      <c r="G77" s="52">
        <f>SLOPE(G58:G76,$A$58:$A$76)</f>
        <v>4.5005540599816873</v>
      </c>
      <c r="H77" s="52">
        <f>SLOPE(H58:H76,$A$58:$A$76)</f>
        <v>5.2932363388085433</v>
      </c>
      <c r="I77" s="52">
        <f>SLOPE(I58:I76,$A$58:$A$76)</f>
        <v>4.060435879332859</v>
      </c>
    </row>
    <row r="78" spans="1:11">
      <c r="B78" s="1"/>
      <c r="G78" s="13" t="s">
        <v>12</v>
      </c>
      <c r="H78" s="14">
        <f>AVERAGE(G77:I77)</f>
        <v>4.6180754260410302</v>
      </c>
    </row>
    <row r="79" spans="1:11">
      <c r="B79" s="1"/>
      <c r="G79" s="13" t="s">
        <v>13</v>
      </c>
      <c r="H79" s="15">
        <f>_xlfn.STDEV.S(G77:I77)</f>
        <v>0.6247461058951902</v>
      </c>
    </row>
    <row r="81" spans="1:9">
      <c r="B81" s="20" t="s">
        <v>15</v>
      </c>
    </row>
    <row r="82" spans="1:9">
      <c r="A82" s="7"/>
      <c r="C82" s="80" t="s">
        <v>1</v>
      </c>
      <c r="D82" s="80"/>
      <c r="E82" s="80"/>
      <c r="G82" s="80" t="s">
        <v>2</v>
      </c>
      <c r="H82" s="80"/>
      <c r="I82" s="80"/>
    </row>
    <row r="83" spans="1:9">
      <c r="B83" s="1" t="s">
        <v>3</v>
      </c>
      <c r="C83" t="s">
        <v>6</v>
      </c>
      <c r="D83" t="s">
        <v>7</v>
      </c>
      <c r="E83" t="s">
        <v>8</v>
      </c>
      <c r="G83" t="s">
        <v>6</v>
      </c>
      <c r="H83" t="s">
        <v>7</v>
      </c>
      <c r="I83" t="s">
        <v>8</v>
      </c>
    </row>
    <row r="84" spans="1:9">
      <c r="A84" s="46">
        <f>SQRT(B84/60)</f>
        <v>0</v>
      </c>
      <c r="B84" s="1">
        <v>0</v>
      </c>
      <c r="C84" s="47">
        <v>11087</v>
      </c>
      <c r="D84" s="47">
        <v>10970</v>
      </c>
      <c r="E84" s="47">
        <v>10924</v>
      </c>
      <c r="G84">
        <f t="shared" ref="G84" si="16">(C84-C$84)/(0.000998*$B$27)</f>
        <v>0</v>
      </c>
      <c r="H84">
        <f t="shared" ref="H84" si="17">(D84-D$84)/(0.000998*$B$27)</f>
        <v>0</v>
      </c>
      <c r="I84">
        <f t="shared" ref="I84" si="18">(E84-E$84)/(0.000998*$B$27)</f>
        <v>0</v>
      </c>
    </row>
    <row r="85" spans="1:9">
      <c r="A85" s="46">
        <f t="shared" ref="A85:A102" si="19">SQRT(B85/60)</f>
        <v>0.12909944487358055</v>
      </c>
      <c r="B85" s="1">
        <v>1</v>
      </c>
      <c r="C85" s="47">
        <v>11099.5</v>
      </c>
      <c r="D85" s="47">
        <v>10980</v>
      </c>
      <c r="E85" s="47">
        <v>10936</v>
      </c>
      <c r="G85" s="46">
        <f t="shared" ref="G85:G102" si="20">(C85-C$84)/(0.000998*$B$27)</f>
        <v>8.9464643572860005</v>
      </c>
      <c r="H85" s="46">
        <f t="shared" ref="H85:H102" si="21">(D85-D$84)/(0.000998*$B$27)</f>
        <v>7.1571714858288003</v>
      </c>
      <c r="I85" s="46">
        <f t="shared" ref="I85:I102" si="22">(E85-E$84)/(0.000998*$B$27)</f>
        <v>8.588605782994561</v>
      </c>
    </row>
    <row r="86" spans="1:9">
      <c r="A86" s="46">
        <f t="shared" si="19"/>
        <v>0.2581988897471611</v>
      </c>
      <c r="B86" s="1">
        <v>4</v>
      </c>
      <c r="C86" s="47">
        <v>11104</v>
      </c>
      <c r="D86" s="47">
        <v>10988.5</v>
      </c>
      <c r="E86" s="47">
        <v>10944</v>
      </c>
      <c r="G86" s="46">
        <f t="shared" si="20"/>
        <v>12.167191525908962</v>
      </c>
      <c r="H86" s="46">
        <f t="shared" si="21"/>
        <v>13.24076724878328</v>
      </c>
      <c r="I86" s="46">
        <f t="shared" si="22"/>
        <v>14.314342971657601</v>
      </c>
    </row>
    <row r="87" spans="1:9">
      <c r="A87" s="46">
        <f t="shared" si="19"/>
        <v>0.3872983346207417</v>
      </c>
      <c r="B87" s="1">
        <v>9</v>
      </c>
      <c r="C87" s="47">
        <v>11105</v>
      </c>
      <c r="D87" s="47">
        <v>10986.5</v>
      </c>
      <c r="E87" s="47">
        <v>10940.5</v>
      </c>
      <c r="G87" s="46">
        <f t="shared" si="20"/>
        <v>12.882908674491841</v>
      </c>
      <c r="H87" s="46">
        <f t="shared" si="21"/>
        <v>11.80933295161752</v>
      </c>
      <c r="I87" s="46">
        <f t="shared" si="22"/>
        <v>11.80933295161752</v>
      </c>
    </row>
    <row r="88" spans="1:9">
      <c r="A88" s="46">
        <f t="shared" si="19"/>
        <v>0.5163977794943222</v>
      </c>
      <c r="B88" s="1">
        <v>16</v>
      </c>
      <c r="C88" s="50">
        <v>11104</v>
      </c>
      <c r="D88" s="50">
        <v>10987.5</v>
      </c>
      <c r="E88" s="50">
        <v>10944</v>
      </c>
      <c r="G88" s="46">
        <f t="shared" si="20"/>
        <v>12.167191525908962</v>
      </c>
      <c r="H88" s="46">
        <f t="shared" si="21"/>
        <v>12.525050100200401</v>
      </c>
      <c r="I88" s="46">
        <f t="shared" si="22"/>
        <v>14.314342971657601</v>
      </c>
    </row>
    <row r="89" spans="1:9">
      <c r="A89" s="46">
        <f t="shared" si="19"/>
        <v>0.6454972243679028</v>
      </c>
      <c r="B89" s="1">
        <v>25</v>
      </c>
      <c r="C89" s="50">
        <v>11106.5</v>
      </c>
      <c r="D89" s="50">
        <v>10987</v>
      </c>
      <c r="E89" s="50">
        <v>10947.5</v>
      </c>
      <c r="G89" s="46">
        <f t="shared" si="20"/>
        <v>13.956484397366161</v>
      </c>
      <c r="H89" s="46">
        <f t="shared" si="21"/>
        <v>12.167191525908962</v>
      </c>
      <c r="I89" s="46">
        <f t="shared" si="22"/>
        <v>16.819352991697681</v>
      </c>
    </row>
    <row r="90" spans="1:9">
      <c r="A90" s="46">
        <f t="shared" si="19"/>
        <v>0.7745966692414834</v>
      </c>
      <c r="B90" s="1">
        <v>36</v>
      </c>
      <c r="C90" s="50">
        <v>11108.5</v>
      </c>
      <c r="D90" s="50">
        <v>10991.5</v>
      </c>
      <c r="E90" s="50">
        <v>10948</v>
      </c>
      <c r="G90" s="46">
        <f t="shared" si="20"/>
        <v>15.387918694531921</v>
      </c>
      <c r="H90" s="46">
        <f t="shared" si="21"/>
        <v>15.387918694531921</v>
      </c>
      <c r="I90" s="46">
        <f t="shared" si="22"/>
        <v>17.177211565989122</v>
      </c>
    </row>
    <row r="91" spans="1:9">
      <c r="A91" s="46">
        <f t="shared" si="19"/>
        <v>0.9036961141150639</v>
      </c>
      <c r="B91" s="1">
        <v>49</v>
      </c>
      <c r="C91" s="50">
        <v>11113</v>
      </c>
      <c r="D91" s="50">
        <v>10994.5</v>
      </c>
      <c r="E91" s="50">
        <v>10953.5</v>
      </c>
      <c r="G91" s="46">
        <f t="shared" si="20"/>
        <v>18.60864586315488</v>
      </c>
      <c r="H91" s="46">
        <f t="shared" si="21"/>
        <v>17.53507014028056</v>
      </c>
      <c r="I91" s="46">
        <f t="shared" si="22"/>
        <v>21.113655883194962</v>
      </c>
    </row>
    <row r="92" spans="1:9">
      <c r="A92" s="46">
        <f t="shared" si="19"/>
        <v>1.0327955589886444</v>
      </c>
      <c r="B92" s="1">
        <v>64</v>
      </c>
      <c r="C92" s="50">
        <v>11112</v>
      </c>
      <c r="D92" s="50">
        <v>10993.5</v>
      </c>
      <c r="E92" s="50">
        <v>10956</v>
      </c>
      <c r="G92" s="46">
        <f t="shared" si="20"/>
        <v>17.892928714572001</v>
      </c>
      <c r="H92" s="46">
        <f t="shared" si="21"/>
        <v>16.819352991697681</v>
      </c>
      <c r="I92" s="46">
        <f t="shared" si="22"/>
        <v>22.902948754652162</v>
      </c>
    </row>
    <row r="93" spans="1:9">
      <c r="A93" s="46">
        <f t="shared" si="19"/>
        <v>1.1618950038622251</v>
      </c>
      <c r="B93" s="1">
        <v>81</v>
      </c>
      <c r="C93" s="50">
        <v>11112.5</v>
      </c>
      <c r="D93" s="50">
        <v>10993.5</v>
      </c>
      <c r="E93" s="50">
        <v>10955.5</v>
      </c>
      <c r="G93" s="46">
        <f t="shared" si="20"/>
        <v>18.250787288863442</v>
      </c>
      <c r="H93" s="46">
        <f t="shared" si="21"/>
        <v>16.819352991697681</v>
      </c>
      <c r="I93" s="46">
        <f t="shared" si="22"/>
        <v>22.54509018036072</v>
      </c>
    </row>
    <row r="94" spans="1:9">
      <c r="A94" s="46">
        <f t="shared" si="19"/>
        <v>1.2909944487358056</v>
      </c>
      <c r="B94" s="1">
        <v>100</v>
      </c>
      <c r="C94" s="50">
        <v>11114</v>
      </c>
      <c r="D94" s="50">
        <v>10996</v>
      </c>
      <c r="E94" s="50">
        <v>10957</v>
      </c>
      <c r="G94" s="46">
        <f t="shared" si="20"/>
        <v>19.324363011737763</v>
      </c>
      <c r="H94" s="46">
        <f t="shared" si="21"/>
        <v>18.60864586315488</v>
      </c>
      <c r="I94" s="46">
        <f t="shared" si="22"/>
        <v>23.618665903235041</v>
      </c>
    </row>
    <row r="95" spans="1:9">
      <c r="A95" s="46">
        <f t="shared" si="19"/>
        <v>1.4200938936093861</v>
      </c>
      <c r="B95" s="1">
        <v>121</v>
      </c>
      <c r="C95" s="50">
        <v>11116.5</v>
      </c>
      <c r="D95" s="50">
        <v>10998.5</v>
      </c>
      <c r="E95" s="50">
        <v>10960.5</v>
      </c>
      <c r="G95" s="46">
        <f t="shared" si="20"/>
        <v>21.113655883194962</v>
      </c>
      <c r="H95" s="46">
        <f t="shared" si="21"/>
        <v>20.397938734612083</v>
      </c>
      <c r="I95" s="46">
        <f t="shared" si="22"/>
        <v>26.123675923275123</v>
      </c>
    </row>
    <row r="96" spans="1:9">
      <c r="A96" s="46">
        <f t="shared" si="19"/>
        <v>1.5491933384829668</v>
      </c>
      <c r="B96" s="1">
        <v>144</v>
      </c>
      <c r="C96" s="50">
        <v>11106</v>
      </c>
      <c r="D96" s="50">
        <v>10997</v>
      </c>
      <c r="E96" s="50">
        <v>10961</v>
      </c>
      <c r="G96" s="46">
        <f t="shared" si="20"/>
        <v>13.598625823074721</v>
      </c>
      <c r="H96" s="46">
        <f t="shared" si="21"/>
        <v>19.324363011737763</v>
      </c>
      <c r="I96" s="46">
        <f t="shared" si="22"/>
        <v>26.48153449756656</v>
      </c>
    </row>
    <row r="97" spans="1:11">
      <c r="A97" s="46">
        <f t="shared" si="19"/>
        <v>1.6782927833565473</v>
      </c>
      <c r="B97" s="1">
        <v>169</v>
      </c>
      <c r="C97" s="50">
        <v>11119</v>
      </c>
      <c r="D97" s="50">
        <v>11000.5</v>
      </c>
      <c r="E97" s="50">
        <v>10964</v>
      </c>
      <c r="G97" s="46">
        <f t="shared" si="20"/>
        <v>22.902948754652162</v>
      </c>
      <c r="H97" s="46">
        <f t="shared" si="21"/>
        <v>21.829373031777841</v>
      </c>
      <c r="I97" s="46">
        <f t="shared" si="22"/>
        <v>28.628685943315201</v>
      </c>
    </row>
    <row r="98" spans="1:11">
      <c r="A98" s="46">
        <f t="shared" si="19"/>
        <v>1.8073922282301278</v>
      </c>
      <c r="B98" s="1">
        <v>196</v>
      </c>
      <c r="C98" s="50">
        <v>11118.5</v>
      </c>
      <c r="D98" s="50">
        <v>11000.5</v>
      </c>
      <c r="E98" s="50">
        <v>10967.5</v>
      </c>
      <c r="G98" s="46">
        <f t="shared" si="20"/>
        <v>22.54509018036072</v>
      </c>
      <c r="H98" s="46">
        <f t="shared" si="21"/>
        <v>21.829373031777841</v>
      </c>
      <c r="I98" s="46">
        <f t="shared" si="22"/>
        <v>31.133695963355283</v>
      </c>
    </row>
    <row r="99" spans="1:11">
      <c r="A99" s="46">
        <f t="shared" si="19"/>
        <v>1.9364916731037085</v>
      </c>
      <c r="B99" s="1">
        <v>225</v>
      </c>
      <c r="C99" s="50">
        <v>11123</v>
      </c>
      <c r="D99" s="50">
        <v>11001</v>
      </c>
      <c r="E99" s="50">
        <v>10968</v>
      </c>
      <c r="G99" s="46">
        <f t="shared" si="20"/>
        <v>25.765817348983681</v>
      </c>
      <c r="H99" s="46">
        <f t="shared" si="21"/>
        <v>22.187231606069282</v>
      </c>
      <c r="I99" s="46">
        <f t="shared" si="22"/>
        <v>31.491554537646721</v>
      </c>
    </row>
    <row r="100" spans="1:11">
      <c r="A100" s="46">
        <f t="shared" si="19"/>
        <v>2.0655911179772888</v>
      </c>
      <c r="B100" s="1">
        <v>256</v>
      </c>
      <c r="C100" s="50">
        <v>11125</v>
      </c>
      <c r="D100" s="50">
        <v>11008</v>
      </c>
      <c r="E100" s="50">
        <v>10976.5</v>
      </c>
      <c r="G100" s="46">
        <f t="shared" si="20"/>
        <v>27.197251646149443</v>
      </c>
      <c r="H100" s="46">
        <f t="shared" si="21"/>
        <v>27.197251646149443</v>
      </c>
      <c r="I100" s="46">
        <f t="shared" si="22"/>
        <v>37.575150300601202</v>
      </c>
    </row>
    <row r="101" spans="1:11">
      <c r="A101" s="46">
        <f t="shared" si="19"/>
        <v>2.8166173565703478</v>
      </c>
      <c r="B101" s="1">
        <v>476</v>
      </c>
      <c r="C101" s="50">
        <v>11130.5</v>
      </c>
      <c r="D101" s="50">
        <v>11009.5</v>
      </c>
      <c r="E101" s="50">
        <v>10982</v>
      </c>
      <c r="G101" s="46">
        <f t="shared" si="20"/>
        <v>31.133695963355283</v>
      </c>
      <c r="H101" s="46">
        <f t="shared" si="21"/>
        <v>28.270827369023763</v>
      </c>
      <c r="I101" s="46">
        <f t="shared" si="22"/>
        <v>41.511594617807042</v>
      </c>
    </row>
    <row r="102" spans="1:11">
      <c r="A102" s="46">
        <f t="shared" si="19"/>
        <v>4.9125689138508104</v>
      </c>
      <c r="B102" s="1">
        <v>1448</v>
      </c>
      <c r="C102" s="50">
        <v>11148.5</v>
      </c>
      <c r="D102" s="50">
        <v>11027.5</v>
      </c>
      <c r="E102" s="50">
        <v>11003</v>
      </c>
      <c r="G102" s="46">
        <f t="shared" si="20"/>
        <v>44.016604637847124</v>
      </c>
      <c r="H102" s="46">
        <f t="shared" si="21"/>
        <v>41.1537360435156</v>
      </c>
      <c r="I102" s="46">
        <f t="shared" si="22"/>
        <v>56.541654738047527</v>
      </c>
    </row>
    <row r="103" spans="1:11">
      <c r="B103" s="1"/>
      <c r="F103" s="4" t="s">
        <v>4</v>
      </c>
      <c r="G103" s="52">
        <f>SLOPE(G84:G102,$A$84:$A$102)</f>
        <v>7.7920347819806146</v>
      </c>
      <c r="H103" s="52">
        <f>SLOPE(H84:H102,$A$84:$A$102)</f>
        <v>7.2691799628975611</v>
      </c>
      <c r="I103" s="52">
        <f t="shared" ref="I103" si="23">SLOPE(I84:I102,$A$84:$A$102)</f>
        <v>10.862583168883734</v>
      </c>
    </row>
    <row r="104" spans="1:11">
      <c r="B104" s="1"/>
      <c r="F104" s="4"/>
      <c r="G104" s="23" t="s">
        <v>12</v>
      </c>
      <c r="H104" s="24">
        <f>AVERAGE(G103:I103)</f>
        <v>8.6412659712539703</v>
      </c>
    </row>
    <row r="105" spans="1:11">
      <c r="B105" s="1"/>
      <c r="F105" s="4"/>
      <c r="G105" s="23" t="s">
        <v>13</v>
      </c>
      <c r="H105" s="11">
        <f>_xlfn.STDEV.S(G103:I103)</f>
        <v>1.9413994591077659</v>
      </c>
    </row>
    <row r="106" spans="1:11" ht="17.25" customHeight="1">
      <c r="B106" s="1"/>
      <c r="F106" s="4"/>
    </row>
    <row r="107" spans="1:11">
      <c r="B107" s="20" t="s">
        <v>15</v>
      </c>
      <c r="F107" s="4"/>
    </row>
    <row r="108" spans="1:11">
      <c r="A108" s="7"/>
      <c r="C108" s="80" t="s">
        <v>1</v>
      </c>
      <c r="D108" s="80"/>
      <c r="E108" s="80"/>
      <c r="G108" s="80" t="s">
        <v>2</v>
      </c>
      <c r="H108" s="80"/>
      <c r="I108" s="80"/>
    </row>
    <row r="109" spans="1:11">
      <c r="B109" s="1" t="s">
        <v>3</v>
      </c>
      <c r="C109" t="s">
        <v>26</v>
      </c>
      <c r="D109" t="s">
        <v>27</v>
      </c>
      <c r="E109" t="s">
        <v>28</v>
      </c>
      <c r="G109" t="s">
        <v>26</v>
      </c>
      <c r="H109" t="s">
        <v>27</v>
      </c>
      <c r="I109" t="s">
        <v>28</v>
      </c>
    </row>
    <row r="110" spans="1:11">
      <c r="A110" s="46">
        <f>SQRT(B110/60)</f>
        <v>0</v>
      </c>
      <c r="B110" s="1">
        <v>0</v>
      </c>
      <c r="C110" s="47">
        <v>10751</v>
      </c>
      <c r="D110" s="47">
        <v>10781</v>
      </c>
      <c r="E110" s="47">
        <v>10960.5</v>
      </c>
      <c r="G110">
        <f>(C110-C$110)/(0.000998*$B$27)</f>
        <v>0</v>
      </c>
      <c r="H110" s="46">
        <f t="shared" ref="H110:I125" si="24">(D110-D$110)/(0.000998*$B$27)</f>
        <v>0</v>
      </c>
      <c r="I110" s="46">
        <f t="shared" si="24"/>
        <v>0</v>
      </c>
      <c r="J110" s="46">
        <f>AVERAGE(G110:I110,G84:H84)</f>
        <v>0</v>
      </c>
      <c r="K110" s="46">
        <f>_xlfn.STDEV.P(G110:I110,G84:I84)</f>
        <v>0</v>
      </c>
    </row>
    <row r="111" spans="1:11">
      <c r="A111" s="46">
        <f t="shared" ref="A111:A128" si="25">SQRT(B111/60)</f>
        <v>0.12909944487358055</v>
      </c>
      <c r="B111" s="1">
        <v>1</v>
      </c>
      <c r="C111" s="47">
        <v>10765</v>
      </c>
      <c r="D111" s="47">
        <v>10793.5</v>
      </c>
      <c r="E111" s="47">
        <v>10982</v>
      </c>
      <c r="G111" s="46">
        <f t="shared" ref="G111:G128" si="26">(C111-C$110)/(0.000998*$B$27)</f>
        <v>10.020040080160321</v>
      </c>
      <c r="H111" s="46">
        <f t="shared" si="24"/>
        <v>8.9464643572860005</v>
      </c>
      <c r="I111" s="46">
        <f t="shared" si="24"/>
        <v>15.387918694531921</v>
      </c>
      <c r="J111" s="46">
        <f t="shared" ref="J111:J128" si="27">AVERAGE(G111:I111,G85:H85)</f>
        <v>10.091611795018608</v>
      </c>
      <c r="K111" s="46">
        <f t="shared" ref="K111:K128" si="28">_xlfn.STDEV.P(G111:I111,G85:I85)</f>
        <v>2.6195475780129032</v>
      </c>
    </row>
    <row r="112" spans="1:11">
      <c r="A112" s="46">
        <f t="shared" si="25"/>
        <v>0.2581988897471611</v>
      </c>
      <c r="B112" s="1">
        <v>4</v>
      </c>
      <c r="C112" s="47">
        <v>10773</v>
      </c>
      <c r="D112" s="47">
        <v>10798.5</v>
      </c>
      <c r="E112" s="47">
        <v>10986.5</v>
      </c>
      <c r="G112" s="46">
        <f t="shared" si="26"/>
        <v>15.74577726882336</v>
      </c>
      <c r="H112" s="46">
        <f t="shared" si="24"/>
        <v>12.525050100200401</v>
      </c>
      <c r="I112" s="46">
        <f t="shared" si="24"/>
        <v>18.60864586315488</v>
      </c>
      <c r="J112" s="46">
        <f t="shared" si="27"/>
        <v>14.457486401374178</v>
      </c>
      <c r="K112" s="46">
        <f t="shared" si="28"/>
        <v>2.2124292622138757</v>
      </c>
    </row>
    <row r="113" spans="1:11">
      <c r="A113" s="46">
        <f t="shared" si="25"/>
        <v>0.3872983346207417</v>
      </c>
      <c r="B113" s="1">
        <v>9</v>
      </c>
      <c r="C113" s="47">
        <v>10768</v>
      </c>
      <c r="D113" s="47">
        <v>10796.5</v>
      </c>
      <c r="E113" s="47">
        <v>10981</v>
      </c>
      <c r="G113" s="46">
        <f t="shared" si="26"/>
        <v>12.167191525908962</v>
      </c>
      <c r="H113" s="46">
        <f t="shared" si="24"/>
        <v>11.093615803034641</v>
      </c>
      <c r="I113" s="46">
        <f t="shared" si="24"/>
        <v>14.672201545949042</v>
      </c>
      <c r="J113" s="46">
        <f t="shared" si="27"/>
        <v>12.525050100200399</v>
      </c>
      <c r="K113" s="46">
        <f t="shared" si="28"/>
        <v>1.1441529543164235</v>
      </c>
    </row>
    <row r="114" spans="1:11">
      <c r="A114" s="46">
        <f t="shared" si="25"/>
        <v>0.5163977794943222</v>
      </c>
      <c r="B114" s="1">
        <v>16</v>
      </c>
      <c r="C114" s="50">
        <v>10770.5</v>
      </c>
      <c r="D114" s="50">
        <v>10796.5</v>
      </c>
      <c r="E114" s="50">
        <v>10981.5</v>
      </c>
      <c r="G114" s="46">
        <f t="shared" si="26"/>
        <v>13.956484397366161</v>
      </c>
      <c r="H114" s="46">
        <f t="shared" si="24"/>
        <v>11.093615803034641</v>
      </c>
      <c r="I114" s="46">
        <f t="shared" si="24"/>
        <v>15.030060120240481</v>
      </c>
      <c r="J114" s="46">
        <f t="shared" si="27"/>
        <v>12.954480389350129</v>
      </c>
      <c r="K114" s="46">
        <f t="shared" si="28"/>
        <v>1.3613789734842616</v>
      </c>
    </row>
    <row r="115" spans="1:11">
      <c r="A115" s="46">
        <f t="shared" si="25"/>
        <v>0.6454972243679028</v>
      </c>
      <c r="B115" s="1">
        <v>25</v>
      </c>
      <c r="C115" s="50">
        <v>10775.5</v>
      </c>
      <c r="D115" s="50">
        <v>10796.5</v>
      </c>
      <c r="E115" s="50">
        <v>10982</v>
      </c>
      <c r="G115" s="46">
        <f t="shared" si="26"/>
        <v>17.53507014028056</v>
      </c>
      <c r="H115" s="46">
        <f t="shared" si="24"/>
        <v>11.093615803034641</v>
      </c>
      <c r="I115" s="46">
        <f t="shared" si="24"/>
        <v>15.387918694531921</v>
      </c>
      <c r="J115" s="46">
        <f t="shared" si="27"/>
        <v>14.028056112224448</v>
      </c>
      <c r="K115" s="46">
        <f t="shared" si="28"/>
        <v>2.3352385664724542</v>
      </c>
    </row>
    <row r="116" spans="1:11">
      <c r="A116" s="46">
        <f t="shared" si="25"/>
        <v>0.7745966692414834</v>
      </c>
      <c r="B116" s="1">
        <v>36</v>
      </c>
      <c r="C116" s="50">
        <v>10778.5</v>
      </c>
      <c r="D116" s="50">
        <v>10800</v>
      </c>
      <c r="E116" s="50">
        <v>10983.5</v>
      </c>
      <c r="G116" s="46">
        <f t="shared" si="26"/>
        <v>19.6822215860292</v>
      </c>
      <c r="H116" s="46">
        <f t="shared" si="24"/>
        <v>13.598625823074721</v>
      </c>
      <c r="I116" s="46">
        <f t="shared" si="24"/>
        <v>16.461494417406239</v>
      </c>
      <c r="J116" s="46">
        <f t="shared" si="27"/>
        <v>16.103635843114798</v>
      </c>
      <c r="K116" s="46">
        <f t="shared" si="28"/>
        <v>1.8794674177627837</v>
      </c>
    </row>
    <row r="117" spans="1:11">
      <c r="A117" s="46">
        <f t="shared" si="25"/>
        <v>0.9036961141150639</v>
      </c>
      <c r="B117" s="1">
        <v>49</v>
      </c>
      <c r="C117" s="50">
        <v>10782</v>
      </c>
      <c r="D117" s="50">
        <v>10805</v>
      </c>
      <c r="E117" s="50">
        <v>10991</v>
      </c>
      <c r="G117" s="46">
        <f t="shared" si="26"/>
        <v>22.187231606069282</v>
      </c>
      <c r="H117" s="46">
        <f t="shared" si="24"/>
        <v>17.177211565989122</v>
      </c>
      <c r="I117" s="46">
        <f t="shared" si="24"/>
        <v>21.829373031777841</v>
      </c>
      <c r="J117" s="46">
        <f t="shared" si="27"/>
        <v>19.46750644145434</v>
      </c>
      <c r="K117" s="46">
        <f t="shared" si="28"/>
        <v>2.0392357330468744</v>
      </c>
    </row>
    <row r="118" spans="1:11">
      <c r="A118" s="46">
        <f t="shared" si="25"/>
        <v>1.0327955589886444</v>
      </c>
      <c r="B118" s="1">
        <v>64</v>
      </c>
      <c r="C118" s="50">
        <v>10783</v>
      </c>
      <c r="D118" s="50">
        <v>10805</v>
      </c>
      <c r="E118" s="50">
        <v>10991.5</v>
      </c>
      <c r="G118" s="46">
        <f t="shared" si="26"/>
        <v>22.902948754652162</v>
      </c>
      <c r="H118" s="46">
        <f t="shared" si="24"/>
        <v>17.177211565989122</v>
      </c>
      <c r="I118" s="46">
        <f t="shared" si="24"/>
        <v>22.187231606069282</v>
      </c>
      <c r="J118" s="46">
        <f t="shared" si="27"/>
        <v>19.39593472659605</v>
      </c>
      <c r="K118" s="46">
        <f t="shared" si="28"/>
        <v>2.7129414580456541</v>
      </c>
    </row>
    <row r="119" spans="1:11">
      <c r="A119" s="46">
        <f t="shared" si="25"/>
        <v>1.1618950038622251</v>
      </c>
      <c r="B119" s="1">
        <v>81</v>
      </c>
      <c r="C119" s="50">
        <v>10781.5</v>
      </c>
      <c r="D119" s="50">
        <v>10803.5</v>
      </c>
      <c r="E119" s="50">
        <v>10987.5</v>
      </c>
      <c r="G119" s="46">
        <f t="shared" si="26"/>
        <v>21.829373031777841</v>
      </c>
      <c r="H119" s="46">
        <f t="shared" si="24"/>
        <v>16.103635843114802</v>
      </c>
      <c r="I119" s="46">
        <f t="shared" si="24"/>
        <v>19.324363011737763</v>
      </c>
      <c r="J119" s="46">
        <f t="shared" si="27"/>
        <v>18.46550243343831</v>
      </c>
      <c r="K119" s="46">
        <f t="shared" si="28"/>
        <v>2.3894486143727929</v>
      </c>
    </row>
    <row r="120" spans="1:11">
      <c r="A120" s="46">
        <f t="shared" si="25"/>
        <v>1.2909944487358056</v>
      </c>
      <c r="B120" s="1">
        <v>100</v>
      </c>
      <c r="C120" s="50">
        <v>10782</v>
      </c>
      <c r="D120" s="50">
        <v>10805</v>
      </c>
      <c r="E120" s="50">
        <v>10989.5</v>
      </c>
      <c r="G120" s="46">
        <f t="shared" si="26"/>
        <v>22.187231606069282</v>
      </c>
      <c r="H120" s="46">
        <f t="shared" si="24"/>
        <v>17.177211565989122</v>
      </c>
      <c r="I120" s="46">
        <f t="shared" si="24"/>
        <v>20.755797308903521</v>
      </c>
      <c r="J120" s="46">
        <f t="shared" si="27"/>
        <v>19.610649871170914</v>
      </c>
      <c r="K120" s="46">
        <f t="shared" si="28"/>
        <v>2.1734978478729667</v>
      </c>
    </row>
    <row r="121" spans="1:11">
      <c r="A121" s="46">
        <f t="shared" si="25"/>
        <v>1.4200938936093861</v>
      </c>
      <c r="B121" s="1">
        <v>121</v>
      </c>
      <c r="C121" s="50">
        <v>10783</v>
      </c>
      <c r="D121" s="50">
        <v>10808</v>
      </c>
      <c r="E121" s="50">
        <v>10993</v>
      </c>
      <c r="G121" s="46">
        <f t="shared" si="26"/>
        <v>22.902948754652162</v>
      </c>
      <c r="H121" s="46">
        <f t="shared" si="24"/>
        <v>19.324363011737763</v>
      </c>
      <c r="I121" s="46">
        <f t="shared" si="24"/>
        <v>23.260807328943603</v>
      </c>
      <c r="J121" s="46">
        <f t="shared" si="27"/>
        <v>21.399942742628117</v>
      </c>
      <c r="K121" s="46">
        <f t="shared" si="28"/>
        <v>2.2252550465428032</v>
      </c>
    </row>
    <row r="122" spans="1:11">
      <c r="A122" s="46">
        <f t="shared" si="25"/>
        <v>1.5491933384829668</v>
      </c>
      <c r="B122" s="1">
        <v>144</v>
      </c>
      <c r="C122" s="50">
        <v>10787</v>
      </c>
      <c r="D122" s="50">
        <v>10806</v>
      </c>
      <c r="E122" s="50">
        <v>10991</v>
      </c>
      <c r="G122" s="46">
        <f t="shared" si="26"/>
        <v>25.765817348983681</v>
      </c>
      <c r="H122" s="46">
        <f t="shared" si="24"/>
        <v>17.892928714572001</v>
      </c>
      <c r="I122" s="46">
        <f t="shared" si="24"/>
        <v>21.829373031777841</v>
      </c>
      <c r="J122" s="46">
        <f t="shared" si="27"/>
        <v>19.682221586029204</v>
      </c>
      <c r="K122" s="46">
        <f t="shared" si="28"/>
        <v>4.4811775351325993</v>
      </c>
    </row>
    <row r="123" spans="1:11">
      <c r="A123" s="46">
        <f t="shared" si="25"/>
        <v>1.6782927833565473</v>
      </c>
      <c r="B123" s="1">
        <v>169</v>
      </c>
      <c r="C123" s="50">
        <v>10789</v>
      </c>
      <c r="D123" s="50">
        <v>10809.5</v>
      </c>
      <c r="E123" s="50">
        <v>10993.5</v>
      </c>
      <c r="G123" s="46">
        <f t="shared" si="26"/>
        <v>27.197251646149443</v>
      </c>
      <c r="H123" s="46">
        <f t="shared" si="24"/>
        <v>20.397938734612083</v>
      </c>
      <c r="I123" s="46">
        <f t="shared" si="24"/>
        <v>23.618665903235041</v>
      </c>
      <c r="J123" s="46">
        <f t="shared" si="27"/>
        <v>23.189235614085312</v>
      </c>
      <c r="K123" s="46">
        <f t="shared" si="28"/>
        <v>2.9048085842842899</v>
      </c>
    </row>
    <row r="124" spans="1:11">
      <c r="A124" s="46">
        <f t="shared" si="25"/>
        <v>1.8073922282301278</v>
      </c>
      <c r="B124" s="1">
        <v>196</v>
      </c>
      <c r="C124" s="50">
        <v>10790.5</v>
      </c>
      <c r="D124" s="50">
        <v>10809.5</v>
      </c>
      <c r="E124" s="50">
        <v>10994.5</v>
      </c>
      <c r="G124" s="46">
        <f t="shared" si="26"/>
        <v>28.270827369023763</v>
      </c>
      <c r="H124" s="46">
        <f t="shared" si="24"/>
        <v>20.397938734612083</v>
      </c>
      <c r="I124" s="46">
        <f t="shared" si="24"/>
        <v>24.334383051817923</v>
      </c>
      <c r="J124" s="46">
        <f t="shared" si="27"/>
        <v>23.475522473518463</v>
      </c>
      <c r="K124" s="46">
        <f t="shared" si="28"/>
        <v>3.7782853718656253</v>
      </c>
    </row>
    <row r="125" spans="1:11">
      <c r="A125" s="46">
        <f t="shared" si="25"/>
        <v>1.9364916731037085</v>
      </c>
      <c r="B125" s="1">
        <v>225</v>
      </c>
      <c r="C125" s="50">
        <v>10792</v>
      </c>
      <c r="D125" s="50">
        <v>10810.5</v>
      </c>
      <c r="E125" s="50">
        <v>10997</v>
      </c>
      <c r="G125" s="46">
        <f t="shared" si="26"/>
        <v>29.344403091898084</v>
      </c>
      <c r="H125" s="46">
        <f t="shared" si="24"/>
        <v>21.113655883194962</v>
      </c>
      <c r="I125" s="46">
        <f t="shared" si="24"/>
        <v>26.123675923275123</v>
      </c>
      <c r="J125" s="46">
        <f t="shared" si="27"/>
        <v>24.906956770684225</v>
      </c>
      <c r="K125" s="46">
        <f t="shared" si="28"/>
        <v>3.6475056902902887</v>
      </c>
    </row>
    <row r="126" spans="1:11">
      <c r="A126" s="46">
        <f t="shared" si="25"/>
        <v>2.0655911179772888</v>
      </c>
      <c r="B126" s="1">
        <v>256</v>
      </c>
      <c r="C126" s="50">
        <v>10801.5</v>
      </c>
      <c r="D126" s="50">
        <v>10820.5</v>
      </c>
      <c r="E126" s="50">
        <v>11007.5</v>
      </c>
      <c r="G126" s="46">
        <f t="shared" si="26"/>
        <v>36.143716003435443</v>
      </c>
      <c r="H126" s="46">
        <f t="shared" ref="H126:H128" si="29">(D126-D$110)/(0.000998*$B$27)</f>
        <v>28.270827369023763</v>
      </c>
      <c r="I126" s="46">
        <f t="shared" ref="I126:I128" si="30">(E126-E$110)/(0.000998*$B$27)</f>
        <v>33.638705983395361</v>
      </c>
      <c r="J126" s="46">
        <f t="shared" si="27"/>
        <v>30.489550529630691</v>
      </c>
      <c r="K126" s="46">
        <f t="shared" si="28"/>
        <v>4.2880855682838783</v>
      </c>
    </row>
    <row r="127" spans="1:11">
      <c r="A127" s="46">
        <f t="shared" si="25"/>
        <v>2.8166173565703478</v>
      </c>
      <c r="B127" s="1">
        <v>476</v>
      </c>
      <c r="C127" s="50">
        <v>10803.5</v>
      </c>
      <c r="D127" s="50">
        <v>10820</v>
      </c>
      <c r="E127" s="50">
        <v>11007</v>
      </c>
      <c r="G127" s="46">
        <f t="shared" si="26"/>
        <v>37.575150300601202</v>
      </c>
      <c r="H127" s="46">
        <f t="shared" si="29"/>
        <v>27.912968794732322</v>
      </c>
      <c r="I127" s="46">
        <f t="shared" si="30"/>
        <v>33.28084740910392</v>
      </c>
      <c r="J127" s="46">
        <f t="shared" si="27"/>
        <v>31.634697967363298</v>
      </c>
      <c r="K127" s="46">
        <f t="shared" si="28"/>
        <v>4.9110575556443337</v>
      </c>
    </row>
    <row r="128" spans="1:11">
      <c r="A128" s="46">
        <f t="shared" si="25"/>
        <v>4.9125689138508104</v>
      </c>
      <c r="B128" s="1">
        <v>1448</v>
      </c>
      <c r="C128" s="50">
        <v>10819.5</v>
      </c>
      <c r="D128" s="50">
        <v>10833</v>
      </c>
      <c r="E128" s="50">
        <v>11015.5</v>
      </c>
      <c r="G128" s="46">
        <f t="shared" si="26"/>
        <v>49.026624677927281</v>
      </c>
      <c r="H128" s="46">
        <f t="shared" si="29"/>
        <v>37.21729172630976</v>
      </c>
      <c r="I128" s="46">
        <f t="shared" si="30"/>
        <v>39.364443172058401</v>
      </c>
      <c r="J128" s="46">
        <f t="shared" si="27"/>
        <v>42.15574005153163</v>
      </c>
      <c r="K128" s="46">
        <f t="shared" si="28"/>
        <v>6.536023415484836</v>
      </c>
    </row>
    <row r="129" spans="2:9">
      <c r="B129" s="1"/>
      <c r="F129" s="4" t="s">
        <v>4</v>
      </c>
      <c r="G129" s="52">
        <f>SLOPE(G110:G128,$A$110:$A$128)</f>
        <v>9.0255279766659857</v>
      </c>
      <c r="H129" s="52">
        <f t="shared" ref="H129:I129" si="31">SLOPE(H110:H128,$A$110:$A$128)</f>
        <v>6.6838285149172751</v>
      </c>
      <c r="I129" s="52">
        <f t="shared" si="31"/>
        <v>6.5679899226229219</v>
      </c>
    </row>
    <row r="130" spans="2:9">
      <c r="B130" s="1"/>
      <c r="G130" s="22" t="s">
        <v>12</v>
      </c>
      <c r="H130" s="25">
        <f>AVERAGE(G129:I129)</f>
        <v>7.425782138068727</v>
      </c>
    </row>
    <row r="131" spans="2:9">
      <c r="B131" s="1"/>
      <c r="G131" s="22" t="s">
        <v>13</v>
      </c>
      <c r="H131" s="26">
        <f>_xlfn.STDEV.S(G129:I129)</f>
        <v>1.3866307028001794</v>
      </c>
    </row>
    <row r="132" spans="2:9">
      <c r="B132" s="1"/>
    </row>
    <row r="133" spans="2:9">
      <c r="B133" s="1"/>
    </row>
    <row r="134" spans="2:9">
      <c r="B134" s="1"/>
    </row>
    <row r="135" spans="2:9">
      <c r="B135" s="1"/>
    </row>
    <row r="136" spans="2:9">
      <c r="B136" s="1"/>
    </row>
    <row r="137" spans="2:9">
      <c r="B137" s="1"/>
    </row>
    <row r="138" spans="2:9">
      <c r="B138" s="1"/>
    </row>
    <row r="139" spans="2:9">
      <c r="B139" s="1"/>
    </row>
    <row r="140" spans="2:9">
      <c r="B140" s="1"/>
    </row>
    <row r="141" spans="2:9">
      <c r="B141" s="1"/>
    </row>
    <row r="142" spans="2:9">
      <c r="B142" s="1"/>
    </row>
    <row r="143" spans="2:9">
      <c r="B143" s="1"/>
    </row>
    <row r="144" spans="2:9">
      <c r="B144" s="1"/>
    </row>
    <row r="145" spans="2:8">
      <c r="B145" s="1"/>
    </row>
    <row r="146" spans="2:8">
      <c r="B146" s="1"/>
    </row>
    <row r="147" spans="2:8">
      <c r="B147" s="4"/>
      <c r="F147" s="4"/>
    </row>
    <row r="148" spans="2:8" s="5" customFormat="1">
      <c r="B148" s="6"/>
    </row>
    <row r="149" spans="2:8">
      <c r="B149" s="1"/>
      <c r="C149" s="1"/>
      <c r="F149" s="1"/>
    </row>
    <row r="150" spans="2:8">
      <c r="B150" s="1"/>
      <c r="H150" s="2"/>
    </row>
    <row r="151" spans="2:8">
      <c r="B151" s="1"/>
    </row>
    <row r="152" spans="2:8">
      <c r="B152" s="1"/>
    </row>
    <row r="153" spans="2:8">
      <c r="B153" s="1"/>
    </row>
    <row r="154" spans="2:8">
      <c r="B154" s="1"/>
    </row>
    <row r="155" spans="2:8">
      <c r="B155" s="1"/>
    </row>
    <row r="156" spans="2:8">
      <c r="B156" s="1"/>
    </row>
    <row r="157" spans="2:8">
      <c r="B157" s="1"/>
    </row>
    <row r="158" spans="2:8">
      <c r="B158" s="1"/>
    </row>
    <row r="159" spans="2:8">
      <c r="B159" s="1"/>
    </row>
    <row r="160" spans="2:8">
      <c r="B160" s="1"/>
    </row>
    <row r="161" spans="2:8">
      <c r="B161" s="1"/>
    </row>
    <row r="162" spans="2:8">
      <c r="B162" s="1"/>
    </row>
    <row r="163" spans="2:8">
      <c r="B163" s="1"/>
    </row>
    <row r="164" spans="2:8">
      <c r="B164" s="1"/>
    </row>
    <row r="165" spans="2:8">
      <c r="B165" s="1"/>
    </row>
    <row r="166" spans="2:8">
      <c r="B166" s="1"/>
    </row>
    <row r="167" spans="2:8">
      <c r="B167" s="1"/>
    </row>
    <row r="168" spans="2:8">
      <c r="B168" s="4"/>
      <c r="F168" s="4"/>
    </row>
    <row r="169" spans="2:8">
      <c r="B169" s="1"/>
      <c r="C169" s="1"/>
      <c r="F169" s="1"/>
    </row>
    <row r="170" spans="2:8">
      <c r="B170" s="1"/>
      <c r="H170" s="2"/>
    </row>
    <row r="171" spans="2:8">
      <c r="B171" s="1"/>
    </row>
    <row r="172" spans="2:8">
      <c r="B172" s="1"/>
    </row>
    <row r="173" spans="2:8">
      <c r="B173" s="1"/>
    </row>
    <row r="174" spans="2:8">
      <c r="B174" s="1"/>
    </row>
    <row r="175" spans="2:8">
      <c r="B175" s="1"/>
    </row>
    <row r="176" spans="2:8">
      <c r="B176" s="1"/>
    </row>
    <row r="177" spans="2:6">
      <c r="B177" s="1"/>
    </row>
    <row r="178" spans="2:6">
      <c r="B178" s="1"/>
    </row>
    <row r="179" spans="2:6">
      <c r="B179" s="1"/>
    </row>
    <row r="180" spans="2:6">
      <c r="B180" s="1"/>
    </row>
    <row r="181" spans="2:6">
      <c r="B181" s="1"/>
    </row>
    <row r="182" spans="2:6">
      <c r="B182" s="1"/>
    </row>
    <row r="183" spans="2:6">
      <c r="B183" s="1"/>
    </row>
    <row r="184" spans="2:6">
      <c r="B184" s="1"/>
    </row>
    <row r="185" spans="2:6">
      <c r="B185" s="1"/>
    </row>
    <row r="186" spans="2:6">
      <c r="B186" s="1"/>
    </row>
    <row r="187" spans="2:6">
      <c r="B187" s="1"/>
    </row>
    <row r="188" spans="2:6">
      <c r="F188" s="4"/>
    </row>
    <row r="189" spans="2:6">
      <c r="B189" s="1"/>
    </row>
    <row r="190" spans="2:6">
      <c r="B190" s="1"/>
    </row>
    <row r="191" spans="2:6">
      <c r="B191" s="1"/>
    </row>
    <row r="192" spans="2:6">
      <c r="B192" s="1"/>
    </row>
    <row r="193" spans="2:2">
      <c r="B193" s="1"/>
    </row>
    <row r="194" spans="2:2">
      <c r="B194" s="1"/>
    </row>
    <row r="195" spans="2:2">
      <c r="B195" s="1"/>
    </row>
    <row r="196" spans="2:2">
      <c r="B196" s="1"/>
    </row>
    <row r="197" spans="2:2">
      <c r="B197" s="1"/>
    </row>
    <row r="198" spans="2:2">
      <c r="B198" s="1"/>
    </row>
    <row r="199" spans="2:2">
      <c r="B199" s="1"/>
    </row>
    <row r="200" spans="2:2">
      <c r="B200" s="1"/>
    </row>
    <row r="201" spans="2:2">
      <c r="B201" s="1"/>
    </row>
    <row r="202" spans="2:2">
      <c r="B202" s="1"/>
    </row>
    <row r="203" spans="2:2">
      <c r="B203" s="1"/>
    </row>
    <row r="204" spans="2:2">
      <c r="B204" s="1"/>
    </row>
    <row r="205" spans="2:2">
      <c r="B205" s="1"/>
    </row>
    <row r="206" spans="2:2">
      <c r="B206" s="1"/>
    </row>
    <row r="207" spans="2:2">
      <c r="B207" s="1"/>
    </row>
    <row r="208" spans="2:2">
      <c r="B208" s="1"/>
    </row>
    <row r="209" spans="2:2">
      <c r="B209" s="1"/>
    </row>
    <row r="210" spans="2:2">
      <c r="B210" s="1"/>
    </row>
    <row r="211" spans="2:2">
      <c r="B211" s="1"/>
    </row>
    <row r="212" spans="2:2">
      <c r="B212" s="1"/>
    </row>
    <row r="213" spans="2:2">
      <c r="B213" s="1"/>
    </row>
    <row r="214" spans="2:2">
      <c r="B214" s="1"/>
    </row>
    <row r="215" spans="2:2">
      <c r="B215" s="1"/>
    </row>
    <row r="216" spans="2:2">
      <c r="B216" s="1"/>
    </row>
    <row r="217" spans="2:2">
      <c r="B217" s="1"/>
    </row>
    <row r="218" spans="2:2">
      <c r="B218" s="1"/>
    </row>
    <row r="219" spans="2:2">
      <c r="B219" s="1"/>
    </row>
    <row r="220" spans="2:2">
      <c r="B220" s="1"/>
    </row>
    <row r="221" spans="2:2">
      <c r="B221" s="1"/>
    </row>
    <row r="222" spans="2:2">
      <c r="B222" s="1"/>
    </row>
    <row r="223" spans="2:2">
      <c r="B223" s="1"/>
    </row>
    <row r="224" spans="2:2">
      <c r="B224" s="1"/>
    </row>
    <row r="225" spans="2:2">
      <c r="B225" s="1"/>
    </row>
    <row r="226" spans="2:2">
      <c r="B226" s="1"/>
    </row>
    <row r="227" spans="2:2">
      <c r="B227" s="1"/>
    </row>
    <row r="228" spans="2:2">
      <c r="B228" s="1"/>
    </row>
    <row r="229" spans="2:2">
      <c r="B229" s="1"/>
    </row>
    <row r="230" spans="2:2">
      <c r="B230" s="1"/>
    </row>
    <row r="231" spans="2:2">
      <c r="B231" s="1"/>
    </row>
    <row r="232" spans="2:2">
      <c r="B232" s="1"/>
    </row>
    <row r="233" spans="2:2">
      <c r="B233" s="1"/>
    </row>
    <row r="234" spans="2:2">
      <c r="B234" s="1"/>
    </row>
    <row r="235" spans="2:2">
      <c r="B235" s="1"/>
    </row>
    <row r="236" spans="2:2">
      <c r="B236" s="1"/>
    </row>
    <row r="237" spans="2:2">
      <c r="B237" s="1"/>
    </row>
    <row r="238" spans="2:2">
      <c r="B238" s="1"/>
    </row>
    <row r="239" spans="2:2">
      <c r="B239" s="1"/>
    </row>
    <row r="240" spans="2:2">
      <c r="B240" s="1"/>
    </row>
    <row r="241" spans="2:2">
      <c r="B241" s="1"/>
    </row>
    <row r="242" spans="2:2">
      <c r="B242" s="1"/>
    </row>
    <row r="243" spans="2:2">
      <c r="B243" s="1"/>
    </row>
    <row r="244" spans="2:2">
      <c r="B244" s="1"/>
    </row>
    <row r="245" spans="2:2">
      <c r="B245" s="1"/>
    </row>
    <row r="246" spans="2:2">
      <c r="B246" s="1"/>
    </row>
    <row r="247" spans="2:2">
      <c r="B247" s="1"/>
    </row>
    <row r="248" spans="2:2">
      <c r="B248" s="1"/>
    </row>
    <row r="249" spans="2:2">
      <c r="B249" s="1"/>
    </row>
    <row r="250" spans="2:2">
      <c r="B250" s="1"/>
    </row>
    <row r="251" spans="2:2">
      <c r="B251" s="1"/>
    </row>
    <row r="252" spans="2:2">
      <c r="B252" s="1"/>
    </row>
    <row r="253" spans="2:2">
      <c r="B253" s="1"/>
    </row>
    <row r="254" spans="2:2">
      <c r="B254" s="1"/>
    </row>
    <row r="255" spans="2:2">
      <c r="B255" s="1"/>
    </row>
    <row r="256" spans="2:2">
      <c r="B256" s="1"/>
    </row>
    <row r="257" spans="2:2">
      <c r="B257" s="1"/>
    </row>
    <row r="258" spans="2:2">
      <c r="B258" s="1"/>
    </row>
    <row r="259" spans="2:2">
      <c r="B259" s="1"/>
    </row>
    <row r="260" spans="2:2">
      <c r="B260" s="1"/>
    </row>
    <row r="261" spans="2:2">
      <c r="B261" s="1"/>
    </row>
    <row r="262" spans="2:2">
      <c r="B262" s="1"/>
    </row>
    <row r="263" spans="2:2">
      <c r="B263" s="1"/>
    </row>
    <row r="265" spans="2:2">
      <c r="B265" s="1"/>
    </row>
    <row r="266" spans="2:2">
      <c r="B266" s="1"/>
    </row>
    <row r="267" spans="2:2">
      <c r="B267" s="1"/>
    </row>
    <row r="268" spans="2:2">
      <c r="B268" s="1"/>
    </row>
    <row r="269" spans="2:2">
      <c r="B269" s="1"/>
    </row>
    <row r="270" spans="2:2">
      <c r="B270" s="1"/>
    </row>
    <row r="271" spans="2:2">
      <c r="B271" s="1"/>
    </row>
    <row r="272" spans="2:2">
      <c r="B272" s="1"/>
    </row>
    <row r="273" spans="2:2">
      <c r="B273" s="1"/>
    </row>
    <row r="274" spans="2:2">
      <c r="B274" s="1"/>
    </row>
    <row r="275" spans="2:2">
      <c r="B275" s="1"/>
    </row>
    <row r="276" spans="2:2">
      <c r="B276" s="1"/>
    </row>
    <row r="277" spans="2:2">
      <c r="B277" s="1"/>
    </row>
    <row r="278" spans="2:2">
      <c r="B278" s="1"/>
    </row>
    <row r="279" spans="2:2">
      <c r="B279" s="1"/>
    </row>
    <row r="280" spans="2:2">
      <c r="B280" s="1"/>
    </row>
    <row r="281" spans="2:2">
      <c r="B281" s="1"/>
    </row>
    <row r="282" spans="2:2">
      <c r="B282" s="1"/>
    </row>
    <row r="283" spans="2:2">
      <c r="B283" s="1"/>
    </row>
    <row r="284" spans="2:2">
      <c r="B284" s="1"/>
    </row>
    <row r="285" spans="2:2">
      <c r="B285" s="1"/>
    </row>
    <row r="286" spans="2:2">
      <c r="B286" s="1"/>
    </row>
    <row r="287" spans="2:2">
      <c r="B287" s="1"/>
    </row>
    <row r="288" spans="2:2">
      <c r="B288" s="1"/>
    </row>
    <row r="289" spans="2:2">
      <c r="B289" s="1"/>
    </row>
    <row r="290" spans="2:2">
      <c r="B290" s="1"/>
    </row>
  </sheetData>
  <mergeCells count="8">
    <mergeCell ref="C108:E108"/>
    <mergeCell ref="G108:I108"/>
    <mergeCell ref="C30:E30"/>
    <mergeCell ref="G30:I30"/>
    <mergeCell ref="C56:E56"/>
    <mergeCell ref="G56:I56"/>
    <mergeCell ref="C82:E82"/>
    <mergeCell ref="G82:I82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53F8E-6273-4D98-BFF5-1A2D2DDE360F}">
  <sheetPr>
    <tabColor theme="9"/>
  </sheetPr>
  <dimension ref="A1:AC290"/>
  <sheetViews>
    <sheetView zoomScaleNormal="70" workbookViewId="0">
      <selection activeCell="C8" sqref="C8"/>
    </sheetView>
  </sheetViews>
  <sheetFormatPr defaultColWidth="8.6640625" defaultRowHeight="14.25"/>
  <cols>
    <col min="1" max="1" width="22.46484375" style="46" customWidth="1"/>
    <col min="2" max="2" width="21.1328125" style="46" customWidth="1"/>
    <col min="3" max="3" width="12" style="46" bestFit="1" customWidth="1"/>
    <col min="4" max="4" width="22.1328125" style="46" customWidth="1"/>
    <col min="5" max="5" width="25.1328125" style="46" customWidth="1"/>
    <col min="6" max="6" width="11.1328125" style="46" customWidth="1"/>
    <col min="7" max="7" width="22.6640625" style="46" customWidth="1"/>
    <col min="8" max="8" width="21" style="46" customWidth="1"/>
    <col min="9" max="9" width="16" style="46" customWidth="1"/>
    <col min="10" max="16384" width="8.6640625" style="46"/>
  </cols>
  <sheetData>
    <row r="1" spans="1:10" ht="23.25">
      <c r="A1" s="17" t="s">
        <v>32</v>
      </c>
    </row>
    <row r="2" spans="1:10" ht="23.25">
      <c r="A2" s="18" t="s">
        <v>36</v>
      </c>
    </row>
    <row r="4" spans="1:10">
      <c r="A4" s="46" t="s">
        <v>16</v>
      </c>
      <c r="C4" s="28">
        <v>43556</v>
      </c>
    </row>
    <row r="5" spans="1:10" ht="14.65" thickBot="1">
      <c r="A5" s="46" t="s">
        <v>17</v>
      </c>
      <c r="C5" s="29">
        <v>43698</v>
      </c>
    </row>
    <row r="6" spans="1:10">
      <c r="A6" s="31" t="s">
        <v>18</v>
      </c>
      <c r="B6" s="30"/>
      <c r="C6" s="30">
        <v>44020</v>
      </c>
      <c r="I6" s="62" t="s">
        <v>5</v>
      </c>
      <c r="J6" s="63"/>
    </row>
    <row r="7" spans="1:10" ht="15.75">
      <c r="A7" s="5"/>
      <c r="B7" s="51"/>
      <c r="C7" s="5"/>
      <c r="D7" s="5"/>
      <c r="E7" s="5"/>
      <c r="I7" s="64" t="s">
        <v>12</v>
      </c>
      <c r="J7" s="65">
        <f>AVERAGE(B13,B15,B17)</f>
        <v>113</v>
      </c>
    </row>
    <row r="8" spans="1:10" ht="16.149999999999999" thickBot="1">
      <c r="A8" s="6"/>
      <c r="B8" s="5"/>
      <c r="C8" s="5"/>
      <c r="D8" s="6"/>
      <c r="E8" s="5"/>
      <c r="I8" s="72" t="s">
        <v>13</v>
      </c>
      <c r="J8" s="73">
        <f>STDEV(B13,B15,B17)</f>
        <v>31.749015732775089</v>
      </c>
    </row>
    <row r="9" spans="1:10">
      <c r="A9" s="6"/>
      <c r="B9" s="5"/>
      <c r="C9" s="5"/>
      <c r="D9" s="6"/>
      <c r="E9" s="5"/>
      <c r="I9" s="66" t="s">
        <v>15</v>
      </c>
      <c r="J9" s="67"/>
    </row>
    <row r="10" spans="1:10" ht="15.75">
      <c r="A10" s="8" t="s">
        <v>5</v>
      </c>
      <c r="D10" s="20" t="s">
        <v>15</v>
      </c>
      <c r="I10" s="68" t="s">
        <v>12</v>
      </c>
      <c r="J10" s="69">
        <f>AVERAGE(E13,E15,E17,G13,G15,G17)</f>
        <v>134.16666666666666</v>
      </c>
    </row>
    <row r="11" spans="1:10" ht="16.149999999999999" thickBot="1">
      <c r="A11" s="8"/>
      <c r="D11" s="20"/>
      <c r="F11" s="20"/>
      <c r="I11" s="70" t="s">
        <v>13</v>
      </c>
      <c r="J11" s="71">
        <f>STDEV(E13,E15,E17,G13,G15,G17)</f>
        <v>53.236891970387092</v>
      </c>
    </row>
    <row r="12" spans="1:10">
      <c r="A12" s="8" t="s">
        <v>6</v>
      </c>
      <c r="B12" s="10" t="s">
        <v>14</v>
      </c>
      <c r="D12" s="20" t="s">
        <v>6</v>
      </c>
      <c r="E12" s="10" t="s">
        <v>14</v>
      </c>
      <c r="F12" s="20" t="s">
        <v>26</v>
      </c>
      <c r="G12" s="10" t="s">
        <v>14</v>
      </c>
    </row>
    <row r="13" spans="1:10">
      <c r="A13" s="12" t="s">
        <v>11</v>
      </c>
      <c r="B13" s="8">
        <v>125</v>
      </c>
      <c r="D13" s="21" t="s">
        <v>11</v>
      </c>
      <c r="E13" s="21">
        <v>190</v>
      </c>
      <c r="F13" s="21" t="s">
        <v>11</v>
      </c>
      <c r="G13" s="21">
        <v>113</v>
      </c>
    </row>
    <row r="14" spans="1:10">
      <c r="A14" s="8" t="s">
        <v>7</v>
      </c>
      <c r="B14" s="8"/>
      <c r="D14" s="20" t="s">
        <v>7</v>
      </c>
      <c r="E14" s="21"/>
      <c r="F14" s="20" t="s">
        <v>27</v>
      </c>
      <c r="G14" s="21"/>
    </row>
    <row r="15" spans="1:10">
      <c r="A15" s="12" t="s">
        <v>11</v>
      </c>
      <c r="B15" s="8">
        <v>77</v>
      </c>
      <c r="D15" s="21" t="s">
        <v>11</v>
      </c>
      <c r="E15" s="21">
        <v>196</v>
      </c>
      <c r="F15" s="21" t="s">
        <v>11</v>
      </c>
      <c r="G15" s="21">
        <v>55</v>
      </c>
    </row>
    <row r="16" spans="1:10">
      <c r="A16" s="8" t="s">
        <v>8</v>
      </c>
      <c r="B16" s="8"/>
      <c r="D16" s="20" t="s">
        <v>8</v>
      </c>
      <c r="E16" s="21"/>
      <c r="F16" s="20" t="s">
        <v>28</v>
      </c>
      <c r="G16" s="21"/>
    </row>
    <row r="17" spans="1:11">
      <c r="A17" s="12" t="s">
        <v>11</v>
      </c>
      <c r="B17" s="8">
        <v>137</v>
      </c>
      <c r="D17" s="21" t="s">
        <v>11</v>
      </c>
      <c r="E17" s="21">
        <v>139</v>
      </c>
      <c r="F17" s="21" t="s">
        <v>11</v>
      </c>
      <c r="G17" s="21">
        <v>112</v>
      </c>
    </row>
    <row r="18" spans="1:11">
      <c r="A18" s="13" t="s">
        <v>12</v>
      </c>
      <c r="B18" s="14">
        <f>AVERAGE(B17,B15,B13)</f>
        <v>113</v>
      </c>
      <c r="F18" s="22" t="s">
        <v>12</v>
      </c>
      <c r="G18" s="60">
        <f>AVERAGE(G17,G15,G13,E17,E15,E13)</f>
        <v>134.16666666666666</v>
      </c>
    </row>
    <row r="19" spans="1:11">
      <c r="A19" s="13" t="s">
        <v>13</v>
      </c>
      <c r="B19" s="58">
        <f>_xlfn.STDEV.S(B17,B15,B13)</f>
        <v>31.749015732775089</v>
      </c>
      <c r="F19" s="22" t="s">
        <v>13</v>
      </c>
      <c r="G19" s="61">
        <f>_xlfn.STDEV.S(G17,G15,G13,E17,E15,E13)</f>
        <v>53.236891970387092</v>
      </c>
    </row>
    <row r="20" spans="1:11" s="5" customFormat="1">
      <c r="A20" s="45"/>
      <c r="B20" s="6"/>
      <c r="D20" s="45"/>
      <c r="E20" s="6"/>
    </row>
    <row r="25" spans="1:11">
      <c r="A25" s="10" t="s">
        <v>10</v>
      </c>
      <c r="B25" s="10">
        <v>14</v>
      </c>
    </row>
    <row r="26" spans="1:11">
      <c r="A26" s="46" t="s">
        <v>9</v>
      </c>
      <c r="B26" s="46">
        <v>100</v>
      </c>
    </row>
    <row r="27" spans="1:11">
      <c r="A27" s="46" t="s">
        <v>0</v>
      </c>
      <c r="B27" s="46">
        <f>B25*B26</f>
        <v>1400</v>
      </c>
    </row>
    <row r="29" spans="1:11">
      <c r="B29" s="16" t="s">
        <v>25</v>
      </c>
    </row>
    <row r="30" spans="1:11">
      <c r="A30" s="7"/>
      <c r="C30" s="80" t="s">
        <v>1</v>
      </c>
      <c r="D30" s="80"/>
      <c r="E30" s="80"/>
      <c r="G30" s="80" t="s">
        <v>2</v>
      </c>
      <c r="H30" s="80"/>
      <c r="I30" s="80"/>
    </row>
    <row r="31" spans="1:11">
      <c r="B31" s="1" t="s">
        <v>3</v>
      </c>
      <c r="C31" s="46" t="s">
        <v>6</v>
      </c>
      <c r="D31" s="46" t="s">
        <v>7</v>
      </c>
      <c r="E31" s="46" t="s">
        <v>8</v>
      </c>
      <c r="G31" s="46" t="s">
        <v>6</v>
      </c>
      <c r="H31" s="46" t="s">
        <v>7</v>
      </c>
      <c r="I31" s="46" t="s">
        <v>8</v>
      </c>
    </row>
    <row r="32" spans="1:11">
      <c r="A32" s="46">
        <f>SQRT(B32/60)</f>
        <v>0</v>
      </c>
      <c r="B32" s="1">
        <v>0</v>
      </c>
      <c r="C32" s="49">
        <v>11868.5</v>
      </c>
      <c r="D32" s="49">
        <v>11970.5</v>
      </c>
      <c r="E32" s="49">
        <v>11869.5</v>
      </c>
      <c r="G32" s="46">
        <f>(C32-C$32)/(0.000998*$B$27)</f>
        <v>0</v>
      </c>
      <c r="H32" s="46">
        <f t="shared" ref="H32:I32" si="0">(D32-D$32)/(0.000998*$B$27)</f>
        <v>0</v>
      </c>
      <c r="I32" s="46">
        <f t="shared" si="0"/>
        <v>0</v>
      </c>
      <c r="J32" s="46">
        <f>AVERAGE(G32:I32)</f>
        <v>0</v>
      </c>
      <c r="K32" s="46">
        <f>_xlfn.STDEV.P(G32:I32)</f>
        <v>0</v>
      </c>
    </row>
    <row r="33" spans="1:11">
      <c r="A33" s="46">
        <f t="shared" ref="A33:A50" si="1">SQRT(B33/60)</f>
        <v>0.12909944487358055</v>
      </c>
      <c r="B33" s="1">
        <v>1</v>
      </c>
      <c r="C33" s="49">
        <v>11880.5</v>
      </c>
      <c r="D33" s="49">
        <v>11990</v>
      </c>
      <c r="E33" s="49">
        <v>11885.5</v>
      </c>
      <c r="G33" s="46">
        <f t="shared" ref="G33:G50" si="2">(C33-C$32)/(0.000998*$B$27)</f>
        <v>8.588605782994561</v>
      </c>
      <c r="H33" s="46">
        <f t="shared" ref="H33:H50" si="3">(D33-D$32)/(0.000998*$B$27)</f>
        <v>13.956484397366161</v>
      </c>
      <c r="I33" s="46">
        <f t="shared" ref="I33:I50" si="4">(E33-E$32)/(0.000998*$B$27)</f>
        <v>11.451474377326081</v>
      </c>
      <c r="J33" s="46">
        <f t="shared" ref="J33:J50" si="5">AVERAGE(G33:I33)</f>
        <v>11.332188185895602</v>
      </c>
      <c r="K33" s="46">
        <f t="shared" ref="K33:K50" si="6">_xlfn.STDEV.P(G33:I33)</f>
        <v>2.193049946422633</v>
      </c>
    </row>
    <row r="34" spans="1:11">
      <c r="A34" s="46">
        <f t="shared" si="1"/>
        <v>0.2581988897471611</v>
      </c>
      <c r="B34" s="1">
        <v>4</v>
      </c>
      <c r="C34" s="49">
        <v>11879</v>
      </c>
      <c r="D34" s="49">
        <v>11985</v>
      </c>
      <c r="E34" s="49">
        <v>11880.5</v>
      </c>
      <c r="G34" s="46">
        <f t="shared" si="2"/>
        <v>7.5150300601202407</v>
      </c>
      <c r="H34" s="46">
        <f t="shared" si="3"/>
        <v>10.37789865445176</v>
      </c>
      <c r="I34" s="46">
        <f t="shared" si="4"/>
        <v>7.8728886344116802</v>
      </c>
      <c r="J34" s="46">
        <f t="shared" si="5"/>
        <v>8.588605782994561</v>
      </c>
      <c r="K34" s="46">
        <f t="shared" si="6"/>
        <v>1.2736280002900211</v>
      </c>
    </row>
    <row r="35" spans="1:11">
      <c r="A35" s="46">
        <f t="shared" si="1"/>
        <v>0.3872983346207417</v>
      </c>
      <c r="B35" s="1">
        <v>9</v>
      </c>
      <c r="C35" s="49">
        <v>11878</v>
      </c>
      <c r="D35" s="49">
        <v>11987</v>
      </c>
      <c r="E35" s="49">
        <v>11883</v>
      </c>
      <c r="G35" s="46">
        <f t="shared" si="2"/>
        <v>6.7993129115373607</v>
      </c>
      <c r="H35" s="46">
        <f t="shared" si="3"/>
        <v>11.80933295161752</v>
      </c>
      <c r="I35" s="46">
        <f t="shared" si="4"/>
        <v>9.6621815058688814</v>
      </c>
      <c r="J35" s="46">
        <f t="shared" si="5"/>
        <v>9.4236091230079211</v>
      </c>
      <c r="K35" s="46">
        <f t="shared" si="6"/>
        <v>2.0522772371034037</v>
      </c>
    </row>
    <row r="36" spans="1:11">
      <c r="A36" s="46">
        <f t="shared" si="1"/>
        <v>0.5163977794943222</v>
      </c>
      <c r="B36" s="1">
        <v>16</v>
      </c>
      <c r="C36" s="49">
        <v>11885.5</v>
      </c>
      <c r="D36" s="49">
        <v>11994.5</v>
      </c>
      <c r="E36" s="49">
        <v>11890.5</v>
      </c>
      <c r="G36" s="46">
        <f t="shared" si="2"/>
        <v>12.167191525908962</v>
      </c>
      <c r="H36" s="46">
        <f t="shared" si="3"/>
        <v>17.177211565989122</v>
      </c>
      <c r="I36" s="46">
        <f t="shared" si="4"/>
        <v>15.030060120240481</v>
      </c>
      <c r="J36" s="46">
        <f t="shared" si="5"/>
        <v>14.791487737379521</v>
      </c>
      <c r="K36" s="46">
        <f t="shared" si="6"/>
        <v>2.0522772371034006</v>
      </c>
    </row>
    <row r="37" spans="1:11">
      <c r="A37" s="46">
        <f t="shared" si="1"/>
        <v>0.6454972243679028</v>
      </c>
      <c r="B37" s="1">
        <v>25</v>
      </c>
      <c r="C37" s="49">
        <v>11882.5</v>
      </c>
      <c r="D37" s="49">
        <v>11988</v>
      </c>
      <c r="E37" s="49">
        <v>11885</v>
      </c>
      <c r="G37" s="46">
        <f t="shared" si="2"/>
        <v>10.020040080160321</v>
      </c>
      <c r="H37" s="46">
        <f t="shared" si="3"/>
        <v>12.525050100200401</v>
      </c>
      <c r="I37" s="46">
        <f t="shared" si="4"/>
        <v>11.093615803034641</v>
      </c>
      <c r="J37" s="46">
        <f t="shared" si="5"/>
        <v>11.212901994465122</v>
      </c>
      <c r="K37" s="46">
        <f t="shared" si="6"/>
        <v>1.0261386185517019</v>
      </c>
    </row>
    <row r="38" spans="1:11">
      <c r="A38" s="46">
        <f t="shared" si="1"/>
        <v>0.7745966692414834</v>
      </c>
      <c r="B38" s="1">
        <v>36</v>
      </c>
      <c r="C38" s="49">
        <v>11883.5</v>
      </c>
      <c r="D38" s="49">
        <v>11990.5</v>
      </c>
      <c r="E38" s="49">
        <v>11882.5</v>
      </c>
      <c r="G38" s="46">
        <f t="shared" si="2"/>
        <v>10.7357572287432</v>
      </c>
      <c r="H38" s="46">
        <f t="shared" si="3"/>
        <v>14.314342971657601</v>
      </c>
      <c r="I38" s="46">
        <f t="shared" si="4"/>
        <v>9.3043229315774401</v>
      </c>
      <c r="J38" s="46">
        <f t="shared" si="5"/>
        <v>11.451474377326079</v>
      </c>
      <c r="K38" s="46">
        <f t="shared" si="6"/>
        <v>2.107014234738017</v>
      </c>
    </row>
    <row r="39" spans="1:11">
      <c r="A39" s="46">
        <f t="shared" si="1"/>
        <v>0.9036961141150639</v>
      </c>
      <c r="B39" s="1">
        <v>49</v>
      </c>
      <c r="C39" s="49">
        <v>11884</v>
      </c>
      <c r="D39" s="49">
        <v>11992</v>
      </c>
      <c r="E39" s="49">
        <v>11887.5</v>
      </c>
      <c r="G39" s="46">
        <f t="shared" si="2"/>
        <v>11.093615803034641</v>
      </c>
      <c r="H39" s="46">
        <f t="shared" si="3"/>
        <v>15.387918694531921</v>
      </c>
      <c r="I39" s="46">
        <f t="shared" si="4"/>
        <v>12.882908674491841</v>
      </c>
      <c r="J39" s="46">
        <f t="shared" si="5"/>
        <v>13.121481057352801</v>
      </c>
      <c r="K39" s="46">
        <f t="shared" si="6"/>
        <v>1.7612395100001654</v>
      </c>
    </row>
    <row r="40" spans="1:11">
      <c r="A40" s="46">
        <f t="shared" si="1"/>
        <v>1.0327955589886444</v>
      </c>
      <c r="B40" s="1">
        <v>64</v>
      </c>
      <c r="C40" s="49">
        <v>11880.5</v>
      </c>
      <c r="D40" s="49">
        <v>11991.5</v>
      </c>
      <c r="E40" s="49">
        <v>11884</v>
      </c>
      <c r="G40" s="46">
        <f t="shared" si="2"/>
        <v>8.588605782994561</v>
      </c>
      <c r="H40" s="46">
        <f t="shared" si="3"/>
        <v>15.030060120240481</v>
      </c>
      <c r="I40" s="46">
        <f t="shared" si="4"/>
        <v>10.37789865445176</v>
      </c>
      <c r="J40" s="46">
        <f t="shared" si="5"/>
        <v>11.332188185895602</v>
      </c>
      <c r="K40" s="46">
        <f t="shared" si="6"/>
        <v>2.7149075953671726</v>
      </c>
    </row>
    <row r="41" spans="1:11">
      <c r="A41" s="46">
        <f t="shared" si="1"/>
        <v>1.1618950038622251</v>
      </c>
      <c r="B41" s="1">
        <v>81</v>
      </c>
      <c r="C41" s="49">
        <v>11883.5</v>
      </c>
      <c r="D41" s="49">
        <v>11988</v>
      </c>
      <c r="E41" s="49">
        <v>11887</v>
      </c>
      <c r="G41" s="46">
        <f t="shared" si="2"/>
        <v>10.7357572287432</v>
      </c>
      <c r="H41" s="46">
        <f t="shared" si="3"/>
        <v>12.525050100200401</v>
      </c>
      <c r="I41" s="46">
        <f t="shared" si="4"/>
        <v>12.525050100200401</v>
      </c>
      <c r="J41" s="46">
        <f t="shared" si="5"/>
        <v>11.928619143048001</v>
      </c>
      <c r="K41" s="46">
        <f t="shared" si="6"/>
        <v>0.84348074862409095</v>
      </c>
    </row>
    <row r="42" spans="1:11">
      <c r="A42" s="46">
        <f t="shared" si="1"/>
        <v>1.2909944487358056</v>
      </c>
      <c r="B42" s="1">
        <v>100</v>
      </c>
      <c r="C42" s="49">
        <v>11883</v>
      </c>
      <c r="D42" s="49">
        <v>11989.5</v>
      </c>
      <c r="E42" s="49">
        <v>11885.5</v>
      </c>
      <c r="G42" s="46">
        <f t="shared" si="2"/>
        <v>10.37789865445176</v>
      </c>
      <c r="H42" s="46">
        <f t="shared" si="3"/>
        <v>13.598625823074721</v>
      </c>
      <c r="I42" s="46">
        <f t="shared" si="4"/>
        <v>11.451474377326081</v>
      </c>
      <c r="J42" s="46">
        <f t="shared" si="5"/>
        <v>11.80933295161752</v>
      </c>
      <c r="K42" s="46">
        <f t="shared" si="6"/>
        <v>1.3389841779179701</v>
      </c>
    </row>
    <row r="43" spans="1:11">
      <c r="A43" s="46">
        <f t="shared" si="1"/>
        <v>1.4200938936093861</v>
      </c>
      <c r="B43" s="1">
        <v>121</v>
      </c>
      <c r="C43" s="49">
        <v>11883</v>
      </c>
      <c r="D43" s="49">
        <v>11990</v>
      </c>
      <c r="E43" s="49">
        <v>11887</v>
      </c>
      <c r="G43" s="46">
        <f t="shared" si="2"/>
        <v>10.37789865445176</v>
      </c>
      <c r="H43" s="46">
        <f t="shared" si="3"/>
        <v>13.956484397366161</v>
      </c>
      <c r="I43" s="46">
        <f t="shared" si="4"/>
        <v>12.525050100200401</v>
      </c>
      <c r="J43" s="46">
        <f t="shared" si="5"/>
        <v>12.286477717339443</v>
      </c>
      <c r="K43" s="46">
        <f t="shared" si="6"/>
        <v>1.4706589376297683</v>
      </c>
    </row>
    <row r="44" spans="1:11">
      <c r="A44" s="46">
        <f t="shared" si="1"/>
        <v>1.5491933384829668</v>
      </c>
      <c r="B44" s="1">
        <v>144</v>
      </c>
      <c r="C44" s="49">
        <v>11883.5</v>
      </c>
      <c r="D44" s="49">
        <v>11989</v>
      </c>
      <c r="E44" s="49">
        <v>11887.5</v>
      </c>
      <c r="G44" s="46">
        <f t="shared" si="2"/>
        <v>10.7357572287432</v>
      </c>
      <c r="H44" s="46">
        <f t="shared" si="3"/>
        <v>13.24076724878328</v>
      </c>
      <c r="I44" s="46">
        <f t="shared" si="4"/>
        <v>12.882908674491841</v>
      </c>
      <c r="J44" s="46">
        <f t="shared" si="5"/>
        <v>12.286477717339443</v>
      </c>
      <c r="K44" s="46">
        <f t="shared" si="6"/>
        <v>1.1062146311069405</v>
      </c>
    </row>
    <row r="45" spans="1:11">
      <c r="A45" s="46">
        <f t="shared" si="1"/>
        <v>1.6782927833565473</v>
      </c>
      <c r="B45" s="1">
        <v>169</v>
      </c>
      <c r="C45" s="49">
        <v>11884</v>
      </c>
      <c r="D45" s="49">
        <v>11988.5</v>
      </c>
      <c r="E45" s="49">
        <v>11886</v>
      </c>
      <c r="G45" s="46">
        <f t="shared" si="2"/>
        <v>11.093615803034641</v>
      </c>
      <c r="H45" s="46">
        <f t="shared" si="3"/>
        <v>12.882908674491841</v>
      </c>
      <c r="I45" s="46">
        <f t="shared" si="4"/>
        <v>11.80933295161752</v>
      </c>
      <c r="J45" s="46">
        <f t="shared" si="5"/>
        <v>11.928619143048001</v>
      </c>
      <c r="K45" s="46">
        <f t="shared" si="6"/>
        <v>0.73532946881488859</v>
      </c>
    </row>
    <row r="46" spans="1:11">
      <c r="A46" s="46">
        <f t="shared" si="1"/>
        <v>1.8073922282301278</v>
      </c>
      <c r="B46" s="1">
        <v>196</v>
      </c>
      <c r="C46" s="49">
        <v>11885</v>
      </c>
      <c r="D46" s="49">
        <v>11993</v>
      </c>
      <c r="E46" s="49">
        <v>11890.5</v>
      </c>
      <c r="G46" s="46">
        <f t="shared" si="2"/>
        <v>11.80933295161752</v>
      </c>
      <c r="H46" s="46">
        <f t="shared" si="3"/>
        <v>16.103635843114802</v>
      </c>
      <c r="I46" s="46">
        <f t="shared" si="4"/>
        <v>15.030060120240481</v>
      </c>
      <c r="J46" s="46">
        <f t="shared" si="5"/>
        <v>14.314342971657601</v>
      </c>
      <c r="K46" s="46">
        <f t="shared" si="6"/>
        <v>1.8247278534185618</v>
      </c>
    </row>
    <row r="47" spans="1:11">
      <c r="A47" s="46">
        <f t="shared" si="1"/>
        <v>1.9364916731037085</v>
      </c>
      <c r="B47" s="1">
        <v>225</v>
      </c>
      <c r="C47" s="49">
        <v>11886.5</v>
      </c>
      <c r="D47" s="49">
        <v>11992.5</v>
      </c>
      <c r="E47" s="49">
        <v>11887.5</v>
      </c>
      <c r="G47" s="46">
        <f t="shared" si="2"/>
        <v>12.882908674491841</v>
      </c>
      <c r="H47" s="46">
        <f t="shared" si="3"/>
        <v>15.74577726882336</v>
      </c>
      <c r="I47" s="46">
        <f t="shared" si="4"/>
        <v>12.882908674491841</v>
      </c>
      <c r="J47" s="46">
        <f t="shared" si="5"/>
        <v>13.83719820593568</v>
      </c>
      <c r="K47" s="46">
        <f t="shared" si="6"/>
        <v>1.3495691977985445</v>
      </c>
    </row>
    <row r="48" spans="1:11">
      <c r="A48" s="46">
        <f t="shared" si="1"/>
        <v>2.0655911179772888</v>
      </c>
      <c r="B48" s="1">
        <v>256</v>
      </c>
      <c r="C48" s="49">
        <v>11889.5</v>
      </c>
      <c r="D48" s="49">
        <v>11995</v>
      </c>
      <c r="E48" s="49">
        <v>11893</v>
      </c>
      <c r="G48" s="46">
        <f t="shared" si="2"/>
        <v>15.030060120240481</v>
      </c>
      <c r="H48" s="46">
        <f t="shared" si="3"/>
        <v>17.53507014028056</v>
      </c>
      <c r="I48" s="46">
        <f t="shared" si="4"/>
        <v>16.819352991697681</v>
      </c>
      <c r="J48" s="46">
        <f t="shared" si="5"/>
        <v>16.461494417406243</v>
      </c>
      <c r="K48" s="46">
        <f t="shared" si="6"/>
        <v>1.0535071173690047</v>
      </c>
    </row>
    <row r="49" spans="1:29">
      <c r="A49" s="46">
        <f t="shared" si="1"/>
        <v>2.8166173565703478</v>
      </c>
      <c r="B49" s="1">
        <v>476</v>
      </c>
      <c r="C49" s="49">
        <v>11886.5</v>
      </c>
      <c r="D49" s="49">
        <v>11993</v>
      </c>
      <c r="E49" s="49">
        <v>11889.5</v>
      </c>
      <c r="G49" s="46">
        <f t="shared" si="2"/>
        <v>12.882908674491841</v>
      </c>
      <c r="H49" s="46">
        <f t="shared" si="3"/>
        <v>16.103635843114802</v>
      </c>
      <c r="I49" s="46">
        <f t="shared" si="4"/>
        <v>14.314342971657601</v>
      </c>
      <c r="J49" s="46">
        <f t="shared" si="5"/>
        <v>14.43362916308808</v>
      </c>
      <c r="K49" s="46">
        <f t="shared" si="6"/>
        <v>1.3175590487149613</v>
      </c>
    </row>
    <row r="50" spans="1:29">
      <c r="A50" s="46">
        <f t="shared" si="1"/>
        <v>4.9125689138508104</v>
      </c>
      <c r="B50" s="1">
        <v>1448</v>
      </c>
      <c r="C50" s="49">
        <v>11891.5</v>
      </c>
      <c r="D50" s="49">
        <v>11998</v>
      </c>
      <c r="E50" s="49">
        <v>11894</v>
      </c>
      <c r="G50" s="46">
        <f t="shared" si="2"/>
        <v>16.461494417406239</v>
      </c>
      <c r="H50" s="46">
        <f t="shared" si="3"/>
        <v>19.6822215860292</v>
      </c>
      <c r="I50" s="46">
        <f t="shared" si="4"/>
        <v>17.53507014028056</v>
      </c>
      <c r="J50" s="46">
        <f t="shared" si="5"/>
        <v>17.892928714572001</v>
      </c>
      <c r="K50" s="46">
        <f t="shared" si="6"/>
        <v>1.3389841779179581</v>
      </c>
    </row>
    <row r="51" spans="1:29">
      <c r="B51" s="1"/>
      <c r="F51" s="4" t="s">
        <v>4</v>
      </c>
      <c r="G51" s="46">
        <f>SLOPE(G32:G50,$A$32:$A$50)</f>
        <v>2.253918819716243</v>
      </c>
      <c r="H51" s="46">
        <f>SLOPE(H32:H50,$A$32:$A$50)</f>
        <v>2.134253969186199</v>
      </c>
      <c r="I51" s="46">
        <f>SLOPE(I32:I50,$A$32:$A$50)</f>
        <v>2.2235204640112505</v>
      </c>
    </row>
    <row r="52" spans="1:29">
      <c r="B52" s="1"/>
      <c r="G52" s="13" t="s">
        <v>12</v>
      </c>
      <c r="H52" s="35">
        <f>AVERAGE(G51:I51)</f>
        <v>2.203897750971231</v>
      </c>
    </row>
    <row r="53" spans="1:29">
      <c r="B53" s="1"/>
      <c r="G53" s="13" t="s">
        <v>13</v>
      </c>
      <c r="H53" s="16">
        <f>_xlfn.STDEV.S(G51:I51)</f>
        <v>6.2198932976238887E-2</v>
      </c>
    </row>
    <row r="55" spans="1:29">
      <c r="B55" s="8" t="s">
        <v>5</v>
      </c>
      <c r="V55" s="1"/>
      <c r="Z55" s="1"/>
      <c r="AA55" s="1"/>
      <c r="AB55" s="1"/>
      <c r="AC55" s="1"/>
    </row>
    <row r="56" spans="1:29">
      <c r="A56" s="7"/>
      <c r="C56" s="80" t="s">
        <v>1</v>
      </c>
      <c r="D56" s="80"/>
      <c r="E56" s="80"/>
      <c r="G56" s="80" t="s">
        <v>2</v>
      </c>
      <c r="H56" s="80"/>
      <c r="I56" s="80"/>
      <c r="V56" s="1"/>
    </row>
    <row r="57" spans="1:29">
      <c r="B57" s="1" t="s">
        <v>3</v>
      </c>
      <c r="C57" s="49" t="s">
        <v>6</v>
      </c>
      <c r="D57" s="49" t="s">
        <v>7</v>
      </c>
      <c r="E57" s="49" t="s">
        <v>8</v>
      </c>
      <c r="G57" s="46" t="s">
        <v>6</v>
      </c>
      <c r="H57" s="46" t="s">
        <v>7</v>
      </c>
      <c r="I57" s="46" t="s">
        <v>8</v>
      </c>
      <c r="V57" s="1"/>
      <c r="Z57" s="3"/>
      <c r="AA57" s="3"/>
      <c r="AB57" s="3"/>
      <c r="AC57" s="3"/>
    </row>
    <row r="58" spans="1:29">
      <c r="A58" s="46">
        <f>SQRT(B58/60)</f>
        <v>0</v>
      </c>
      <c r="B58" s="1">
        <v>0</v>
      </c>
      <c r="C58" s="49">
        <v>12113</v>
      </c>
      <c r="D58" s="49">
        <v>12072</v>
      </c>
      <c r="E58" s="49">
        <v>11794.5</v>
      </c>
      <c r="G58" s="46">
        <f>(C58-C$58)/(0.000998*$B$27)</f>
        <v>0</v>
      </c>
      <c r="H58" s="46">
        <f t="shared" ref="H58:I58" si="7">(D58-D$58)/(0.000998*$B$27)</f>
        <v>0</v>
      </c>
      <c r="I58" s="46">
        <f t="shared" si="7"/>
        <v>0</v>
      </c>
      <c r="J58" s="46">
        <f>AVERAGE(G58:I58)</f>
        <v>0</v>
      </c>
      <c r="K58" s="46">
        <f>_xlfn.STDEV.P(G58:I58)</f>
        <v>0</v>
      </c>
      <c r="V58" s="1"/>
      <c r="W58" s="3"/>
      <c r="X58" s="3"/>
      <c r="Y58" s="3"/>
      <c r="Z58" s="3"/>
      <c r="AA58" s="3"/>
      <c r="AB58" s="3"/>
      <c r="AC58" s="3"/>
    </row>
    <row r="59" spans="1:29">
      <c r="A59" s="46">
        <f t="shared" ref="A59:A76" si="8">SQRT(B59/60)</f>
        <v>0.12909944487358055</v>
      </c>
      <c r="B59" s="1">
        <v>1</v>
      </c>
      <c r="C59" s="49">
        <v>12126.5</v>
      </c>
      <c r="D59" s="49">
        <v>12084</v>
      </c>
      <c r="E59" s="49">
        <v>11812</v>
      </c>
      <c r="G59" s="46">
        <f t="shared" ref="G59:G76" si="9">(C59-C$58)/(0.000998*$B$27)</f>
        <v>9.6621815058688814</v>
      </c>
      <c r="H59" s="46">
        <f t="shared" ref="H59:H76" si="10">(D59-D$58)/(0.000998*$B$27)</f>
        <v>8.588605782994561</v>
      </c>
      <c r="I59" s="46">
        <f t="shared" ref="I59:I76" si="11">(E59-E$58)/(0.000998*$B$27)</f>
        <v>12.525050100200401</v>
      </c>
      <c r="J59" s="46">
        <f t="shared" ref="J59:J76" si="12">AVERAGE(G59:I59)</f>
        <v>10.258612463021281</v>
      </c>
      <c r="K59" s="46">
        <f t="shared" ref="K59:K76" si="13">_xlfn.STDEV.P(G59:I59)</f>
        <v>1.6614643903502346</v>
      </c>
      <c r="V59" s="1"/>
      <c r="Z59" s="3"/>
      <c r="AA59" s="3"/>
      <c r="AB59" s="3"/>
      <c r="AC59" s="3"/>
    </row>
    <row r="60" spans="1:29">
      <c r="A60" s="46">
        <f t="shared" si="8"/>
        <v>0.2581988897471611</v>
      </c>
      <c r="B60" s="1">
        <v>4</v>
      </c>
      <c r="C60" s="49">
        <v>12126.5</v>
      </c>
      <c r="D60" s="49">
        <v>12085.5</v>
      </c>
      <c r="E60" s="49">
        <v>11808.5</v>
      </c>
      <c r="G60" s="46">
        <f t="shared" si="9"/>
        <v>9.6621815058688814</v>
      </c>
      <c r="H60" s="46">
        <f t="shared" si="10"/>
        <v>9.6621815058688814</v>
      </c>
      <c r="I60" s="46">
        <f t="shared" si="11"/>
        <v>10.020040080160321</v>
      </c>
      <c r="J60" s="46">
        <f t="shared" si="12"/>
        <v>9.7814676972993606</v>
      </c>
      <c r="K60" s="46">
        <f t="shared" si="13"/>
        <v>0.16869614972481786</v>
      </c>
      <c r="V60" s="1"/>
      <c r="Z60" s="3"/>
      <c r="AA60" s="3"/>
      <c r="AB60" s="3"/>
      <c r="AC60" s="3"/>
    </row>
    <row r="61" spans="1:29">
      <c r="A61" s="46">
        <f t="shared" si="8"/>
        <v>0.3872983346207417</v>
      </c>
      <c r="B61" s="1">
        <v>9</v>
      </c>
      <c r="C61" s="49">
        <v>12126</v>
      </c>
      <c r="D61" s="49">
        <v>12086</v>
      </c>
      <c r="E61" s="49">
        <v>11810.5</v>
      </c>
      <c r="G61" s="46">
        <f t="shared" si="9"/>
        <v>9.3043229315774401</v>
      </c>
      <c r="H61" s="46">
        <f t="shared" si="10"/>
        <v>10.020040080160321</v>
      </c>
      <c r="I61" s="46">
        <f t="shared" si="11"/>
        <v>11.451474377326081</v>
      </c>
      <c r="J61" s="46">
        <f t="shared" si="12"/>
        <v>10.258612463021279</v>
      </c>
      <c r="K61" s="46">
        <f t="shared" si="13"/>
        <v>0.89265611861197203</v>
      </c>
      <c r="V61" s="1"/>
      <c r="W61" s="3"/>
      <c r="X61" s="3"/>
      <c r="Y61" s="3"/>
      <c r="Z61" s="3"/>
      <c r="AA61" s="3"/>
      <c r="AB61" s="3"/>
      <c r="AC61" s="3"/>
    </row>
    <row r="62" spans="1:29">
      <c r="A62" s="46">
        <f t="shared" si="8"/>
        <v>0.5163977794943222</v>
      </c>
      <c r="B62" s="1">
        <v>16</v>
      </c>
      <c r="C62" s="49">
        <v>12130.5</v>
      </c>
      <c r="D62" s="49">
        <v>12087.5</v>
      </c>
      <c r="E62" s="49">
        <v>11816.5</v>
      </c>
      <c r="G62" s="46">
        <f t="shared" si="9"/>
        <v>12.525050100200401</v>
      </c>
      <c r="H62" s="46">
        <f t="shared" si="10"/>
        <v>11.093615803034641</v>
      </c>
      <c r="I62" s="46">
        <f t="shared" si="11"/>
        <v>15.74577726882336</v>
      </c>
      <c r="J62" s="46">
        <f t="shared" si="12"/>
        <v>13.121481057352801</v>
      </c>
      <c r="K62" s="46">
        <f t="shared" si="13"/>
        <v>1.9454989061814232</v>
      </c>
      <c r="V62" s="1"/>
      <c r="Z62" s="3"/>
      <c r="AA62" s="3"/>
      <c r="AB62" s="3"/>
      <c r="AC62" s="3"/>
    </row>
    <row r="63" spans="1:29">
      <c r="A63" s="46">
        <f t="shared" si="8"/>
        <v>0.6454972243679028</v>
      </c>
      <c r="B63" s="1">
        <v>25</v>
      </c>
      <c r="C63" s="49">
        <v>12130.5</v>
      </c>
      <c r="D63" s="49">
        <v>12090.5</v>
      </c>
      <c r="E63" s="49">
        <v>11816</v>
      </c>
      <c r="G63" s="46">
        <f t="shared" si="9"/>
        <v>12.525050100200401</v>
      </c>
      <c r="H63" s="46">
        <f t="shared" si="10"/>
        <v>13.24076724878328</v>
      </c>
      <c r="I63" s="46">
        <f t="shared" si="11"/>
        <v>15.387918694531921</v>
      </c>
      <c r="J63" s="46">
        <f t="shared" si="12"/>
        <v>13.717912014505201</v>
      </c>
      <c r="K63" s="46">
        <f t="shared" si="13"/>
        <v>1.2164852356123639</v>
      </c>
      <c r="V63" s="1"/>
      <c r="Z63" s="3"/>
      <c r="AA63" s="3"/>
      <c r="AB63" s="3"/>
      <c r="AC63" s="3"/>
    </row>
    <row r="64" spans="1:29">
      <c r="A64" s="46">
        <f t="shared" si="8"/>
        <v>0.7745966692414834</v>
      </c>
      <c r="B64" s="1">
        <v>36</v>
      </c>
      <c r="C64" s="49">
        <v>12129</v>
      </c>
      <c r="D64" s="49">
        <v>12089</v>
      </c>
      <c r="E64" s="49">
        <v>11813</v>
      </c>
      <c r="G64" s="46">
        <f t="shared" si="9"/>
        <v>11.451474377326081</v>
      </c>
      <c r="H64" s="46">
        <f t="shared" si="10"/>
        <v>12.167191525908962</v>
      </c>
      <c r="I64" s="46">
        <f t="shared" si="11"/>
        <v>13.24076724878328</v>
      </c>
      <c r="J64" s="46">
        <f t="shared" si="12"/>
        <v>12.286477717339439</v>
      </c>
      <c r="K64" s="46">
        <f t="shared" si="13"/>
        <v>0.73532946881488859</v>
      </c>
    </row>
    <row r="65" spans="1:11">
      <c r="A65" s="46">
        <f t="shared" si="8"/>
        <v>0.9036961141150639</v>
      </c>
      <c r="B65" s="1">
        <v>49</v>
      </c>
      <c r="C65" s="49">
        <v>12131</v>
      </c>
      <c r="D65" s="49">
        <v>12090.5</v>
      </c>
      <c r="E65" s="49">
        <v>11816</v>
      </c>
      <c r="G65" s="46">
        <f t="shared" si="9"/>
        <v>12.882908674491841</v>
      </c>
      <c r="H65" s="46">
        <f t="shared" si="10"/>
        <v>13.24076724878328</v>
      </c>
      <c r="I65" s="46">
        <f t="shared" si="11"/>
        <v>15.387918694531921</v>
      </c>
      <c r="J65" s="46">
        <f t="shared" si="12"/>
        <v>13.83719820593568</v>
      </c>
      <c r="K65" s="46">
        <f t="shared" si="13"/>
        <v>1.1062146311069405</v>
      </c>
    </row>
    <row r="66" spans="1:11">
      <c r="A66" s="46">
        <f t="shared" si="8"/>
        <v>1.0327955589886444</v>
      </c>
      <c r="B66" s="1">
        <v>64</v>
      </c>
      <c r="C66" s="49">
        <v>12130</v>
      </c>
      <c r="D66" s="49">
        <v>12088</v>
      </c>
      <c r="E66" s="49">
        <v>11812.5</v>
      </c>
      <c r="G66" s="46">
        <f t="shared" si="9"/>
        <v>12.167191525908962</v>
      </c>
      <c r="H66" s="46">
        <f t="shared" si="10"/>
        <v>11.451474377326081</v>
      </c>
      <c r="I66" s="46">
        <f t="shared" si="11"/>
        <v>12.882908674491841</v>
      </c>
      <c r="J66" s="46">
        <f t="shared" si="12"/>
        <v>12.167191525908962</v>
      </c>
      <c r="K66" s="46">
        <f t="shared" si="13"/>
        <v>0.58438060472926279</v>
      </c>
    </row>
    <row r="67" spans="1:11">
      <c r="A67" s="46">
        <f t="shared" si="8"/>
        <v>1.1618950038622251</v>
      </c>
      <c r="B67" s="1">
        <v>81</v>
      </c>
      <c r="C67" s="49">
        <v>12128.5</v>
      </c>
      <c r="D67" s="49">
        <v>12091.5</v>
      </c>
      <c r="E67" s="49">
        <v>11814.5</v>
      </c>
      <c r="G67" s="46">
        <f t="shared" si="9"/>
        <v>11.093615803034641</v>
      </c>
      <c r="H67" s="46">
        <f t="shared" si="10"/>
        <v>13.956484397366161</v>
      </c>
      <c r="I67" s="46">
        <f t="shared" si="11"/>
        <v>14.314342971657601</v>
      </c>
      <c r="J67" s="46">
        <f t="shared" si="12"/>
        <v>13.121481057352801</v>
      </c>
      <c r="K67" s="46">
        <f t="shared" si="13"/>
        <v>1.4413405350694966</v>
      </c>
    </row>
    <row r="68" spans="1:11">
      <c r="A68" s="46">
        <f t="shared" si="8"/>
        <v>1.2909944487358056</v>
      </c>
      <c r="B68" s="1">
        <v>100</v>
      </c>
      <c r="C68" s="49">
        <v>12128.5</v>
      </c>
      <c r="D68" s="49">
        <v>12089</v>
      </c>
      <c r="E68" s="49">
        <v>11813.5</v>
      </c>
      <c r="G68" s="46">
        <f t="shared" si="9"/>
        <v>11.093615803034641</v>
      </c>
      <c r="H68" s="46">
        <f t="shared" si="10"/>
        <v>12.167191525908962</v>
      </c>
      <c r="I68" s="46">
        <f t="shared" si="11"/>
        <v>13.598625823074721</v>
      </c>
      <c r="J68" s="46">
        <f t="shared" si="12"/>
        <v>12.286477717339443</v>
      </c>
      <c r="K68" s="46">
        <f t="shared" si="13"/>
        <v>1.0261386185517019</v>
      </c>
    </row>
    <row r="69" spans="1:11">
      <c r="A69" s="46">
        <f t="shared" si="8"/>
        <v>1.4200938936093861</v>
      </c>
      <c r="B69" s="1">
        <v>121</v>
      </c>
      <c r="C69" s="49">
        <v>12128</v>
      </c>
      <c r="D69" s="49">
        <v>12091.5</v>
      </c>
      <c r="E69" s="49">
        <v>11814.5</v>
      </c>
      <c r="G69" s="46">
        <f t="shared" si="9"/>
        <v>10.7357572287432</v>
      </c>
      <c r="H69" s="46">
        <f t="shared" si="10"/>
        <v>13.956484397366161</v>
      </c>
      <c r="I69" s="46">
        <f t="shared" si="11"/>
        <v>14.314342971657601</v>
      </c>
      <c r="J69" s="46">
        <f t="shared" si="12"/>
        <v>13.00219486592232</v>
      </c>
      <c r="K69" s="46">
        <f t="shared" si="13"/>
        <v>1.6092587035060655</v>
      </c>
    </row>
    <row r="70" spans="1:11">
      <c r="A70" s="46">
        <f t="shared" si="8"/>
        <v>1.5491933384829668</v>
      </c>
      <c r="B70" s="1">
        <v>144</v>
      </c>
      <c r="C70" s="49">
        <v>12128</v>
      </c>
      <c r="D70" s="49">
        <v>12088.5</v>
      </c>
      <c r="E70" s="49">
        <v>11814.5</v>
      </c>
      <c r="G70" s="46">
        <f t="shared" si="9"/>
        <v>10.7357572287432</v>
      </c>
      <c r="H70" s="46">
        <f t="shared" si="10"/>
        <v>11.80933295161752</v>
      </c>
      <c r="I70" s="46">
        <f t="shared" si="11"/>
        <v>14.314342971657601</v>
      </c>
      <c r="J70" s="46">
        <f t="shared" si="12"/>
        <v>12.286477717339439</v>
      </c>
      <c r="K70" s="46">
        <f t="shared" si="13"/>
        <v>1.4994041762067656</v>
      </c>
    </row>
    <row r="71" spans="1:11">
      <c r="A71" s="46">
        <f t="shared" si="8"/>
        <v>1.6782927833565473</v>
      </c>
      <c r="B71" s="1">
        <v>169</v>
      </c>
      <c r="C71" s="49">
        <v>12129</v>
      </c>
      <c r="D71" s="49">
        <v>12091</v>
      </c>
      <c r="E71" s="49">
        <v>11814.5</v>
      </c>
      <c r="G71" s="46">
        <f t="shared" si="9"/>
        <v>11.451474377326081</v>
      </c>
      <c r="H71" s="46">
        <f t="shared" si="10"/>
        <v>13.598625823074721</v>
      </c>
      <c r="I71" s="46">
        <f t="shared" si="11"/>
        <v>14.314342971657601</v>
      </c>
      <c r="J71" s="46">
        <f t="shared" si="12"/>
        <v>13.121481057352801</v>
      </c>
      <c r="K71" s="46">
        <f t="shared" si="13"/>
        <v>1.2164852356123639</v>
      </c>
    </row>
    <row r="72" spans="1:11">
      <c r="A72" s="46">
        <f t="shared" si="8"/>
        <v>1.8073922282301278</v>
      </c>
      <c r="B72" s="1">
        <v>196</v>
      </c>
      <c r="C72" s="49">
        <v>12131</v>
      </c>
      <c r="D72" s="49">
        <v>12094.5</v>
      </c>
      <c r="E72" s="49">
        <v>11817</v>
      </c>
      <c r="G72" s="46">
        <f t="shared" si="9"/>
        <v>12.882908674491841</v>
      </c>
      <c r="H72" s="46">
        <f t="shared" si="10"/>
        <v>16.103635843114802</v>
      </c>
      <c r="I72" s="46">
        <f t="shared" si="11"/>
        <v>16.103635843114802</v>
      </c>
      <c r="J72" s="46">
        <f t="shared" si="12"/>
        <v>15.030060120240483</v>
      </c>
      <c r="K72" s="46">
        <f t="shared" si="13"/>
        <v>1.5182653475233461</v>
      </c>
    </row>
    <row r="73" spans="1:11">
      <c r="A73" s="46">
        <f t="shared" si="8"/>
        <v>1.9364916731037085</v>
      </c>
      <c r="B73" s="1">
        <v>225</v>
      </c>
      <c r="C73" s="49">
        <v>12132.5</v>
      </c>
      <c r="D73" s="49">
        <v>12094</v>
      </c>
      <c r="E73" s="49">
        <v>11818</v>
      </c>
      <c r="G73" s="46">
        <f t="shared" si="9"/>
        <v>13.956484397366161</v>
      </c>
      <c r="H73" s="46">
        <f t="shared" si="10"/>
        <v>15.74577726882336</v>
      </c>
      <c r="I73" s="46">
        <f t="shared" si="11"/>
        <v>16.819352991697681</v>
      </c>
      <c r="J73" s="46">
        <f t="shared" si="12"/>
        <v>15.5072048859624</v>
      </c>
      <c r="K73" s="46">
        <f t="shared" si="13"/>
        <v>1.1808730480737264</v>
      </c>
    </row>
    <row r="74" spans="1:11">
      <c r="A74" s="46">
        <f t="shared" si="8"/>
        <v>2.0655911179772888</v>
      </c>
      <c r="B74" s="1">
        <v>256</v>
      </c>
      <c r="C74" s="49">
        <v>12133</v>
      </c>
      <c r="D74" s="49">
        <v>12093.5</v>
      </c>
      <c r="E74" s="49">
        <v>11817.5</v>
      </c>
      <c r="G74" s="46">
        <f t="shared" si="9"/>
        <v>14.314342971657601</v>
      </c>
      <c r="H74" s="46">
        <f t="shared" si="10"/>
        <v>15.387918694531921</v>
      </c>
      <c r="I74" s="46">
        <f t="shared" si="11"/>
        <v>16.461494417406239</v>
      </c>
      <c r="J74" s="46">
        <f t="shared" si="12"/>
        <v>15.387918694531919</v>
      </c>
      <c r="K74" s="46">
        <f t="shared" si="13"/>
        <v>0.87657090709389374</v>
      </c>
    </row>
    <row r="75" spans="1:11">
      <c r="A75" s="46">
        <f t="shared" si="8"/>
        <v>2.8166173565703478</v>
      </c>
      <c r="B75" s="1">
        <v>476</v>
      </c>
      <c r="C75" s="49">
        <v>12133</v>
      </c>
      <c r="D75" s="49">
        <v>12095</v>
      </c>
      <c r="E75" s="49">
        <v>11820</v>
      </c>
      <c r="G75" s="46">
        <f t="shared" si="9"/>
        <v>14.314342971657601</v>
      </c>
      <c r="H75" s="46">
        <f t="shared" si="10"/>
        <v>16.461494417406239</v>
      </c>
      <c r="I75" s="46">
        <f t="shared" si="11"/>
        <v>18.250787288863442</v>
      </c>
      <c r="J75" s="46">
        <f t="shared" si="12"/>
        <v>16.34220822597576</v>
      </c>
      <c r="K75" s="46">
        <f t="shared" si="13"/>
        <v>1.6092587035060653</v>
      </c>
    </row>
    <row r="76" spans="1:11">
      <c r="A76" s="46">
        <f t="shared" si="8"/>
        <v>4.9125689138508104</v>
      </c>
      <c r="B76" s="1">
        <v>1448</v>
      </c>
      <c r="C76" s="49">
        <v>12137.5</v>
      </c>
      <c r="D76" s="49">
        <v>12102</v>
      </c>
      <c r="E76" s="49">
        <v>11828.5</v>
      </c>
      <c r="G76" s="46">
        <f t="shared" si="9"/>
        <v>17.53507014028056</v>
      </c>
      <c r="H76" s="46">
        <f t="shared" si="10"/>
        <v>21.4715144574864</v>
      </c>
      <c r="I76" s="46">
        <f t="shared" si="11"/>
        <v>24.334383051817923</v>
      </c>
      <c r="J76" s="46">
        <f t="shared" si="12"/>
        <v>21.113655883194962</v>
      </c>
      <c r="K76" s="46">
        <f t="shared" si="13"/>
        <v>2.7873178369949296</v>
      </c>
    </row>
    <row r="77" spans="1:11">
      <c r="B77" s="1"/>
      <c r="F77" s="4" t="s">
        <v>4</v>
      </c>
      <c r="G77" s="52">
        <f>SLOPE(G58:G76,$A$58:$A$76)</f>
        <v>2.103164110326893</v>
      </c>
      <c r="H77" s="52">
        <f>SLOPE(H58:H76,$A$58:$A$76)</f>
        <v>3.0621937259964005</v>
      </c>
      <c r="I77" s="52">
        <f>SLOPE(I58:I76,$A$58:$A$76)</f>
        <v>3.121904097213247</v>
      </c>
    </row>
    <row r="78" spans="1:11">
      <c r="B78" s="1"/>
      <c r="G78" s="13" t="s">
        <v>12</v>
      </c>
      <c r="H78" s="56">
        <f>AVERAGE(G77:I77)</f>
        <v>2.7624206445121806</v>
      </c>
    </row>
    <row r="79" spans="1:11">
      <c r="B79" s="1"/>
      <c r="G79" s="13" t="s">
        <v>13</v>
      </c>
      <c r="H79" s="15">
        <f>_xlfn.STDEV.S(G77:I77)</f>
        <v>0.57171296601284916</v>
      </c>
    </row>
    <row r="81" spans="1:9">
      <c r="B81" s="20" t="s">
        <v>15</v>
      </c>
    </row>
    <row r="82" spans="1:9">
      <c r="A82" s="7"/>
      <c r="C82" s="80" t="s">
        <v>1</v>
      </c>
      <c r="D82" s="80"/>
      <c r="E82" s="80"/>
      <c r="G82" s="80" t="s">
        <v>2</v>
      </c>
      <c r="H82" s="80"/>
      <c r="I82" s="80"/>
    </row>
    <row r="83" spans="1:9">
      <c r="B83" s="1" t="s">
        <v>3</v>
      </c>
      <c r="C83" s="46" t="s">
        <v>6</v>
      </c>
      <c r="D83" s="46" t="s">
        <v>7</v>
      </c>
      <c r="E83" s="46" t="s">
        <v>8</v>
      </c>
      <c r="G83" s="46" t="s">
        <v>6</v>
      </c>
      <c r="H83" s="46" t="s">
        <v>7</v>
      </c>
      <c r="I83" s="46" t="s">
        <v>8</v>
      </c>
    </row>
    <row r="84" spans="1:9">
      <c r="A84" s="46">
        <f>SQRT(B84/60)</f>
        <v>0</v>
      </c>
      <c r="B84" s="1">
        <v>0</v>
      </c>
      <c r="C84" s="50">
        <v>11118.5</v>
      </c>
      <c r="D84" s="50">
        <v>10999.5</v>
      </c>
      <c r="E84" s="50">
        <v>10954.5</v>
      </c>
      <c r="G84" s="46">
        <f t="shared" ref="G84:I99" si="14">(C84-C$84)/(0.000998*$B$27)</f>
        <v>0</v>
      </c>
      <c r="H84" s="46">
        <f t="shared" si="14"/>
        <v>0</v>
      </c>
      <c r="I84" s="46">
        <f t="shared" si="14"/>
        <v>0</v>
      </c>
    </row>
    <row r="85" spans="1:9">
      <c r="A85" s="46">
        <f t="shared" ref="A85:A102" si="15">SQRT(B85/60)</f>
        <v>0.12909944487358055</v>
      </c>
      <c r="B85" s="1">
        <v>1</v>
      </c>
      <c r="C85" s="50">
        <v>11137.5</v>
      </c>
      <c r="D85" s="50">
        <v>11021</v>
      </c>
      <c r="E85" s="50">
        <v>10973.5</v>
      </c>
      <c r="G85" s="46">
        <f t="shared" si="14"/>
        <v>13.598625823074721</v>
      </c>
      <c r="H85" s="46">
        <f t="shared" si="14"/>
        <v>15.387918694531921</v>
      </c>
      <c r="I85" s="46">
        <f t="shared" si="14"/>
        <v>13.598625823074721</v>
      </c>
    </row>
    <row r="86" spans="1:9">
      <c r="A86" s="46">
        <f t="shared" si="15"/>
        <v>0.2581988897471611</v>
      </c>
      <c r="B86" s="1">
        <v>4</v>
      </c>
      <c r="C86" s="50">
        <v>11136.5</v>
      </c>
      <c r="D86" s="50">
        <v>11020.5</v>
      </c>
      <c r="E86" s="50">
        <v>10973</v>
      </c>
      <c r="G86" s="46">
        <f t="shared" si="14"/>
        <v>12.882908674491841</v>
      </c>
      <c r="H86" s="46">
        <f t="shared" si="14"/>
        <v>15.030060120240481</v>
      </c>
      <c r="I86" s="46">
        <f t="shared" si="14"/>
        <v>13.24076724878328</v>
      </c>
    </row>
    <row r="87" spans="1:9">
      <c r="A87" s="46">
        <f t="shared" si="15"/>
        <v>0.3872983346207417</v>
      </c>
      <c r="B87" s="1">
        <v>9</v>
      </c>
      <c r="C87" s="50">
        <v>11136.5</v>
      </c>
      <c r="D87" s="50">
        <v>11019.5</v>
      </c>
      <c r="E87" s="50">
        <v>10980.5</v>
      </c>
      <c r="G87" s="46">
        <f t="shared" si="14"/>
        <v>12.882908674491841</v>
      </c>
      <c r="H87" s="46">
        <f t="shared" si="14"/>
        <v>14.314342971657601</v>
      </c>
      <c r="I87" s="46">
        <f t="shared" si="14"/>
        <v>18.60864586315488</v>
      </c>
    </row>
    <row r="88" spans="1:9">
      <c r="A88" s="46">
        <f t="shared" si="15"/>
        <v>0.5163977794943222</v>
      </c>
      <c r="B88" s="1">
        <v>16</v>
      </c>
      <c r="C88" s="50">
        <v>11146.5</v>
      </c>
      <c r="D88" s="50">
        <v>11021.5</v>
      </c>
      <c r="E88" s="50">
        <v>10976.5</v>
      </c>
      <c r="G88" s="46">
        <f t="shared" si="14"/>
        <v>20.040080160320642</v>
      </c>
      <c r="H88" s="46">
        <f t="shared" si="14"/>
        <v>15.74577726882336</v>
      </c>
      <c r="I88" s="46">
        <f t="shared" si="14"/>
        <v>15.74577726882336</v>
      </c>
    </row>
    <row r="89" spans="1:9">
      <c r="A89" s="46">
        <f t="shared" si="15"/>
        <v>0.6454972243679028</v>
      </c>
      <c r="B89" s="1">
        <v>25</v>
      </c>
      <c r="C89" s="50">
        <v>11140.5</v>
      </c>
      <c r="D89" s="50">
        <v>11025.5</v>
      </c>
      <c r="E89" s="50">
        <v>10980.5</v>
      </c>
      <c r="G89" s="46">
        <f t="shared" si="14"/>
        <v>15.74577726882336</v>
      </c>
      <c r="H89" s="46">
        <f t="shared" si="14"/>
        <v>18.60864586315488</v>
      </c>
      <c r="I89" s="46">
        <f t="shared" si="14"/>
        <v>18.60864586315488</v>
      </c>
    </row>
    <row r="90" spans="1:9">
      <c r="A90" s="46">
        <f t="shared" si="15"/>
        <v>0.7745966692414834</v>
      </c>
      <c r="B90" s="1">
        <v>36</v>
      </c>
      <c r="C90" s="50">
        <v>11140</v>
      </c>
      <c r="D90" s="50">
        <v>11022.5</v>
      </c>
      <c r="E90" s="50">
        <v>10980.5</v>
      </c>
      <c r="G90" s="46">
        <f t="shared" si="14"/>
        <v>15.387918694531921</v>
      </c>
      <c r="H90" s="46">
        <f t="shared" si="14"/>
        <v>16.461494417406239</v>
      </c>
      <c r="I90" s="46">
        <f t="shared" si="14"/>
        <v>18.60864586315488</v>
      </c>
    </row>
    <row r="91" spans="1:9">
      <c r="A91" s="46">
        <f t="shared" si="15"/>
        <v>0.9036961141150639</v>
      </c>
      <c r="B91" s="1">
        <v>49</v>
      </c>
      <c r="C91" s="50">
        <v>11145</v>
      </c>
      <c r="D91" s="50">
        <v>11027.5</v>
      </c>
      <c r="E91" s="50">
        <v>10984</v>
      </c>
      <c r="G91" s="46">
        <f t="shared" si="14"/>
        <v>18.966504437446321</v>
      </c>
      <c r="H91" s="46">
        <f t="shared" si="14"/>
        <v>20.040080160320642</v>
      </c>
      <c r="I91" s="46">
        <f t="shared" si="14"/>
        <v>21.113655883194962</v>
      </c>
    </row>
    <row r="92" spans="1:9">
      <c r="A92" s="46">
        <f t="shared" si="15"/>
        <v>1.0327955589886444</v>
      </c>
      <c r="B92" s="1">
        <v>64</v>
      </c>
      <c r="C92" s="50">
        <v>11141</v>
      </c>
      <c r="D92" s="50">
        <v>11022.5</v>
      </c>
      <c r="E92" s="50">
        <v>10983.5</v>
      </c>
      <c r="G92" s="46">
        <f t="shared" si="14"/>
        <v>16.103635843114802</v>
      </c>
      <c r="H92" s="46">
        <f t="shared" si="14"/>
        <v>16.461494417406239</v>
      </c>
      <c r="I92" s="46">
        <f t="shared" si="14"/>
        <v>20.755797308903521</v>
      </c>
    </row>
    <row r="93" spans="1:9">
      <c r="A93" s="46">
        <f t="shared" si="15"/>
        <v>1.1618950038622251</v>
      </c>
      <c r="B93" s="1">
        <v>81</v>
      </c>
      <c r="C93" s="50">
        <v>11140.5</v>
      </c>
      <c r="D93" s="50">
        <v>11026</v>
      </c>
      <c r="E93" s="50">
        <v>10983.5</v>
      </c>
      <c r="G93" s="46">
        <f t="shared" si="14"/>
        <v>15.74577726882336</v>
      </c>
      <c r="H93" s="46">
        <f t="shared" si="14"/>
        <v>18.966504437446321</v>
      </c>
      <c r="I93" s="46">
        <f t="shared" si="14"/>
        <v>20.755797308903521</v>
      </c>
    </row>
    <row r="94" spans="1:9">
      <c r="A94" s="46">
        <f t="shared" si="15"/>
        <v>1.2909944487358056</v>
      </c>
      <c r="B94" s="1">
        <v>100</v>
      </c>
      <c r="C94" s="50">
        <v>11142</v>
      </c>
      <c r="D94" s="50">
        <v>11025</v>
      </c>
      <c r="E94" s="50">
        <v>10983.5</v>
      </c>
      <c r="G94" s="46">
        <f t="shared" si="14"/>
        <v>16.819352991697681</v>
      </c>
      <c r="H94" s="46">
        <f t="shared" si="14"/>
        <v>18.250787288863442</v>
      </c>
      <c r="I94" s="46">
        <f t="shared" si="14"/>
        <v>20.755797308903521</v>
      </c>
    </row>
    <row r="95" spans="1:9">
      <c r="A95" s="46">
        <f t="shared" si="15"/>
        <v>1.4200938936093861</v>
      </c>
      <c r="B95" s="1">
        <v>121</v>
      </c>
      <c r="C95" s="50">
        <v>11142.5</v>
      </c>
      <c r="D95" s="50">
        <v>11025.5</v>
      </c>
      <c r="E95" s="50">
        <v>10985.5</v>
      </c>
      <c r="G95" s="46">
        <f t="shared" si="14"/>
        <v>17.177211565989122</v>
      </c>
      <c r="H95" s="46">
        <f t="shared" si="14"/>
        <v>18.60864586315488</v>
      </c>
      <c r="I95" s="46">
        <f t="shared" si="14"/>
        <v>22.187231606069282</v>
      </c>
    </row>
    <row r="96" spans="1:9">
      <c r="A96" s="46">
        <f t="shared" si="15"/>
        <v>1.5491933384829668</v>
      </c>
      <c r="B96" s="1">
        <v>144</v>
      </c>
      <c r="C96" s="50">
        <v>11144</v>
      </c>
      <c r="D96" s="50">
        <v>11026</v>
      </c>
      <c r="E96" s="50">
        <v>10985.5</v>
      </c>
      <c r="G96" s="46">
        <f t="shared" si="14"/>
        <v>18.250787288863442</v>
      </c>
      <c r="H96" s="46">
        <f t="shared" si="14"/>
        <v>18.966504437446321</v>
      </c>
      <c r="I96" s="46">
        <f t="shared" si="14"/>
        <v>22.187231606069282</v>
      </c>
    </row>
    <row r="97" spans="1:11">
      <c r="A97" s="46">
        <f t="shared" si="15"/>
        <v>1.6782927833565473</v>
      </c>
      <c r="B97" s="1">
        <v>169</v>
      </c>
      <c r="C97" s="50">
        <v>11143</v>
      </c>
      <c r="D97" s="50">
        <v>11027.5</v>
      </c>
      <c r="E97" s="50">
        <v>10989</v>
      </c>
      <c r="G97" s="46">
        <f t="shared" si="14"/>
        <v>17.53507014028056</v>
      </c>
      <c r="H97" s="46">
        <f t="shared" si="14"/>
        <v>20.040080160320642</v>
      </c>
      <c r="I97" s="46">
        <f t="shared" si="14"/>
        <v>24.692241626109361</v>
      </c>
    </row>
    <row r="98" spans="1:11">
      <c r="A98" s="46">
        <f t="shared" si="15"/>
        <v>1.8073922282301278</v>
      </c>
      <c r="B98" s="1">
        <v>196</v>
      </c>
      <c r="C98" s="50">
        <v>11146</v>
      </c>
      <c r="D98" s="50">
        <v>11030.5</v>
      </c>
      <c r="E98" s="50">
        <v>10990</v>
      </c>
      <c r="G98" s="46">
        <f t="shared" si="14"/>
        <v>19.6822215860292</v>
      </c>
      <c r="H98" s="46">
        <f t="shared" si="14"/>
        <v>22.187231606069282</v>
      </c>
      <c r="I98" s="46">
        <f t="shared" si="14"/>
        <v>25.40795877469224</v>
      </c>
    </row>
    <row r="99" spans="1:11">
      <c r="A99" s="46">
        <f t="shared" si="15"/>
        <v>1.9364916731037085</v>
      </c>
      <c r="B99" s="1">
        <v>225</v>
      </c>
      <c r="C99" s="50">
        <v>11149.5</v>
      </c>
      <c r="D99" s="50">
        <v>11030.5</v>
      </c>
      <c r="E99" s="50">
        <v>10991</v>
      </c>
      <c r="G99" s="46">
        <f t="shared" si="14"/>
        <v>22.187231606069282</v>
      </c>
      <c r="H99" s="46">
        <f t="shared" si="14"/>
        <v>22.187231606069282</v>
      </c>
      <c r="I99" s="46">
        <f t="shared" si="14"/>
        <v>26.123675923275123</v>
      </c>
    </row>
    <row r="100" spans="1:11">
      <c r="A100" s="46">
        <f t="shared" si="15"/>
        <v>2.0655911179772888</v>
      </c>
      <c r="B100" s="1">
        <v>256</v>
      </c>
      <c r="C100" s="50">
        <v>11152.5</v>
      </c>
      <c r="D100" s="50">
        <v>11036.5</v>
      </c>
      <c r="E100" s="50">
        <v>10992.5</v>
      </c>
      <c r="G100" s="46">
        <f t="shared" ref="G100:I102" si="16">(C100-C$84)/(0.000998*$B$27)</f>
        <v>24.334383051817923</v>
      </c>
      <c r="H100" s="46">
        <f t="shared" si="16"/>
        <v>26.48153449756656</v>
      </c>
      <c r="I100" s="46">
        <f t="shared" si="16"/>
        <v>27.197251646149443</v>
      </c>
    </row>
    <row r="101" spans="1:11">
      <c r="A101" s="46">
        <f t="shared" si="15"/>
        <v>2.8166173565703478</v>
      </c>
      <c r="B101" s="1">
        <v>476</v>
      </c>
      <c r="C101" s="50">
        <v>11147.5</v>
      </c>
      <c r="D101" s="50">
        <v>11032</v>
      </c>
      <c r="E101" s="50">
        <v>10992</v>
      </c>
      <c r="G101" s="46">
        <f t="shared" si="16"/>
        <v>20.755797308903521</v>
      </c>
      <c r="H101" s="46">
        <f t="shared" si="16"/>
        <v>23.260807328943603</v>
      </c>
      <c r="I101" s="46">
        <f t="shared" si="16"/>
        <v>26.839393071858002</v>
      </c>
    </row>
    <row r="102" spans="1:11">
      <c r="A102" s="46">
        <f t="shared" si="15"/>
        <v>4.9125689138508104</v>
      </c>
      <c r="B102" s="1">
        <v>1448</v>
      </c>
      <c r="C102" s="50">
        <v>11157</v>
      </c>
      <c r="D102" s="50">
        <v>11038.5</v>
      </c>
      <c r="E102" s="50">
        <v>11007.5</v>
      </c>
      <c r="G102" s="46">
        <f t="shared" si="16"/>
        <v>27.555110220440881</v>
      </c>
      <c r="H102" s="46">
        <f t="shared" si="16"/>
        <v>27.912968794732322</v>
      </c>
      <c r="I102" s="46">
        <f t="shared" si="16"/>
        <v>37.933008874892643</v>
      </c>
    </row>
    <row r="103" spans="1:11">
      <c r="B103" s="1"/>
      <c r="F103" s="4" t="s">
        <v>4</v>
      </c>
      <c r="G103" s="52">
        <f>SLOPE(G84:G102,$A$84:$A$102)</f>
        <v>3.7525480800826032</v>
      </c>
      <c r="H103" s="52">
        <f>SLOPE(H84:H102,$A$84:$A$102)</f>
        <v>3.8766086379544737</v>
      </c>
      <c r="I103" s="52">
        <f>SLOPE(I84:I102,$A$84:$A$102)</f>
        <v>5.802852399137068</v>
      </c>
    </row>
    <row r="104" spans="1:11">
      <c r="B104" s="1"/>
      <c r="F104" s="4"/>
      <c r="G104" s="23" t="s">
        <v>12</v>
      </c>
      <c r="H104" s="24">
        <f>AVERAGE(G103:I103)</f>
        <v>4.4773363723913819</v>
      </c>
    </row>
    <row r="105" spans="1:11">
      <c r="B105" s="1"/>
      <c r="F105" s="4"/>
      <c r="G105" s="23" t="s">
        <v>13</v>
      </c>
      <c r="H105" s="11">
        <f>_xlfn.STDEV.S(G103:I103)</f>
        <v>1.14960528372769</v>
      </c>
    </row>
    <row r="106" spans="1:11" ht="17.25" customHeight="1">
      <c r="B106" s="1"/>
      <c r="F106" s="4"/>
    </row>
    <row r="107" spans="1:11">
      <c r="B107" s="20" t="s">
        <v>15</v>
      </c>
      <c r="F107" s="4"/>
    </row>
    <row r="108" spans="1:11">
      <c r="A108" s="7"/>
      <c r="C108" s="80" t="s">
        <v>1</v>
      </c>
      <c r="D108" s="80"/>
      <c r="E108" s="80"/>
      <c r="G108" s="80" t="s">
        <v>2</v>
      </c>
      <c r="H108" s="80"/>
      <c r="I108" s="80"/>
    </row>
    <row r="109" spans="1:11">
      <c r="B109" s="1" t="s">
        <v>3</v>
      </c>
      <c r="C109" s="46" t="s">
        <v>26</v>
      </c>
      <c r="D109" s="46" t="s">
        <v>27</v>
      </c>
      <c r="E109" s="46" t="s">
        <v>28</v>
      </c>
      <c r="G109" s="46" t="s">
        <v>26</v>
      </c>
      <c r="H109" s="46" t="s">
        <v>27</v>
      </c>
      <c r="I109" s="46" t="s">
        <v>28</v>
      </c>
    </row>
    <row r="110" spans="1:11">
      <c r="A110" s="46">
        <f>SQRT(B110/60)</f>
        <v>0</v>
      </c>
      <c r="B110" s="1">
        <v>0</v>
      </c>
      <c r="C110" s="50">
        <v>10792.5</v>
      </c>
      <c r="D110" s="50">
        <v>10817</v>
      </c>
      <c r="E110" s="50">
        <v>10991.5</v>
      </c>
      <c r="G110" s="46">
        <f>(C110-C$110)/(0.000998*$B$27)</f>
        <v>0</v>
      </c>
      <c r="H110" s="46">
        <f t="shared" ref="H110:I125" si="17">(D110-D$110)/(0.000998*$B$27)</f>
        <v>0</v>
      </c>
      <c r="I110" s="46">
        <f t="shared" si="17"/>
        <v>0</v>
      </c>
      <c r="J110" s="46">
        <f>AVERAGE(G110:I110,G84:H84)</f>
        <v>0</v>
      </c>
      <c r="K110" s="46">
        <f>_xlfn.STDEV.P(G110:I110,G84:I84)</f>
        <v>0</v>
      </c>
    </row>
    <row r="111" spans="1:11">
      <c r="A111" s="46">
        <f t="shared" ref="A111:A128" si="18">SQRT(B111/60)</f>
        <v>0.12909944487358055</v>
      </c>
      <c r="B111" s="1">
        <v>1</v>
      </c>
      <c r="C111" s="50">
        <v>10814</v>
      </c>
      <c r="D111" s="50">
        <v>10836</v>
      </c>
      <c r="E111" s="50">
        <v>11015.5</v>
      </c>
      <c r="G111" s="46">
        <f t="shared" ref="G111:I128" si="19">(C111-C$110)/(0.000998*$B$27)</f>
        <v>15.387918694531921</v>
      </c>
      <c r="H111" s="46">
        <f t="shared" si="17"/>
        <v>13.598625823074721</v>
      </c>
      <c r="I111" s="46">
        <f t="shared" si="17"/>
        <v>17.177211565989122</v>
      </c>
      <c r="J111" s="46">
        <f t="shared" ref="J111:J128" si="20">AVERAGE(G111:I111,G85:H85)</f>
        <v>15.030060120240481</v>
      </c>
      <c r="K111" s="46">
        <f t="shared" ref="K111:K128" si="21">_xlfn.STDEV.P(G111:I111,G85:I85)</f>
        <v>1.3336601640780308</v>
      </c>
    </row>
    <row r="112" spans="1:11">
      <c r="A112" s="46">
        <f t="shared" si="18"/>
        <v>0.2581988897471611</v>
      </c>
      <c r="B112" s="1">
        <v>4</v>
      </c>
      <c r="C112" s="50">
        <v>10812</v>
      </c>
      <c r="D112" s="50">
        <v>10834</v>
      </c>
      <c r="E112" s="50">
        <v>11016</v>
      </c>
      <c r="G112" s="46">
        <f t="shared" si="19"/>
        <v>13.956484397366161</v>
      </c>
      <c r="H112" s="46">
        <f t="shared" si="17"/>
        <v>12.167191525908962</v>
      </c>
      <c r="I112" s="46">
        <f t="shared" si="17"/>
        <v>17.53507014028056</v>
      </c>
      <c r="J112" s="46">
        <f t="shared" si="20"/>
        <v>14.314342971657601</v>
      </c>
      <c r="K112" s="46">
        <f t="shared" si="21"/>
        <v>1.7622491056749257</v>
      </c>
    </row>
    <row r="113" spans="1:11">
      <c r="A113" s="46">
        <f t="shared" si="18"/>
        <v>0.3872983346207417</v>
      </c>
      <c r="B113" s="1">
        <v>9</v>
      </c>
      <c r="C113" s="50">
        <v>10812.5</v>
      </c>
      <c r="D113" s="50">
        <v>10837.5</v>
      </c>
      <c r="E113" s="50">
        <v>11014.5</v>
      </c>
      <c r="G113" s="46">
        <f t="shared" si="19"/>
        <v>14.314342971657601</v>
      </c>
      <c r="H113" s="46">
        <f t="shared" si="17"/>
        <v>14.672201545949042</v>
      </c>
      <c r="I113" s="46">
        <f t="shared" si="17"/>
        <v>16.461494417406239</v>
      </c>
      <c r="J113" s="46">
        <f t="shared" si="20"/>
        <v>14.529058116232463</v>
      </c>
      <c r="K113" s="46">
        <f t="shared" si="21"/>
        <v>1.8450840130568442</v>
      </c>
    </row>
    <row r="114" spans="1:11">
      <c r="A114" s="46">
        <f t="shared" si="18"/>
        <v>0.5163977794943222</v>
      </c>
      <c r="B114" s="1">
        <v>16</v>
      </c>
      <c r="C114" s="50">
        <v>10815</v>
      </c>
      <c r="D114" s="50">
        <v>10838.5</v>
      </c>
      <c r="E114" s="50">
        <v>11021.5</v>
      </c>
      <c r="G114" s="46">
        <f t="shared" si="19"/>
        <v>16.103635843114802</v>
      </c>
      <c r="H114" s="46">
        <f t="shared" si="17"/>
        <v>15.387918694531921</v>
      </c>
      <c r="I114" s="46">
        <f t="shared" si="17"/>
        <v>21.4715144574864</v>
      </c>
      <c r="J114" s="46">
        <f t="shared" si="20"/>
        <v>17.749785284855427</v>
      </c>
      <c r="K114" s="46">
        <f t="shared" si="21"/>
        <v>2.406508374109158</v>
      </c>
    </row>
    <row r="115" spans="1:11">
      <c r="A115" s="46">
        <f t="shared" si="18"/>
        <v>0.6454972243679028</v>
      </c>
      <c r="B115" s="1">
        <v>25</v>
      </c>
      <c r="C115" s="50">
        <v>10818.5</v>
      </c>
      <c r="D115" s="50">
        <v>10840.5</v>
      </c>
      <c r="E115" s="50">
        <v>11021</v>
      </c>
      <c r="G115" s="46">
        <f t="shared" si="19"/>
        <v>18.60864586315488</v>
      </c>
      <c r="H115" s="46">
        <f t="shared" si="17"/>
        <v>16.819352991697681</v>
      </c>
      <c r="I115" s="46">
        <f t="shared" si="17"/>
        <v>21.113655883194962</v>
      </c>
      <c r="J115" s="46">
        <f t="shared" si="20"/>
        <v>18.179215574005152</v>
      </c>
      <c r="K115" s="46">
        <f t="shared" si="21"/>
        <v>1.6785054966445141</v>
      </c>
    </row>
    <row r="116" spans="1:11">
      <c r="A116" s="46">
        <f t="shared" si="18"/>
        <v>0.7745966692414834</v>
      </c>
      <c r="B116" s="1">
        <v>36</v>
      </c>
      <c r="C116" s="50">
        <v>10815.5</v>
      </c>
      <c r="D116" s="50">
        <v>10837.5</v>
      </c>
      <c r="E116" s="50">
        <v>11018.5</v>
      </c>
      <c r="G116" s="46">
        <f t="shared" si="19"/>
        <v>16.461494417406239</v>
      </c>
      <c r="H116" s="46">
        <f t="shared" si="17"/>
        <v>14.672201545949042</v>
      </c>
      <c r="I116" s="46">
        <f t="shared" si="17"/>
        <v>19.324363011737763</v>
      </c>
      <c r="J116" s="46">
        <f t="shared" si="20"/>
        <v>16.461494417406239</v>
      </c>
      <c r="K116" s="46">
        <f t="shared" si="21"/>
        <v>1.6528779535918288</v>
      </c>
    </row>
    <row r="117" spans="1:11">
      <c r="A117" s="46">
        <f t="shared" si="18"/>
        <v>0.9036961141150639</v>
      </c>
      <c r="B117" s="1">
        <v>49</v>
      </c>
      <c r="C117" s="50">
        <v>10819.5</v>
      </c>
      <c r="D117" s="50">
        <v>10838.5</v>
      </c>
      <c r="E117" s="50">
        <v>11018</v>
      </c>
      <c r="G117" s="46">
        <f t="shared" si="19"/>
        <v>19.324363011737763</v>
      </c>
      <c r="H117" s="46">
        <f t="shared" si="17"/>
        <v>15.387918694531921</v>
      </c>
      <c r="I117" s="46">
        <f t="shared" si="17"/>
        <v>18.966504437446321</v>
      </c>
      <c r="J117" s="46">
        <f t="shared" si="20"/>
        <v>18.537074148296593</v>
      </c>
      <c r="K117" s="46">
        <f t="shared" si="21"/>
        <v>1.7652744282551702</v>
      </c>
    </row>
    <row r="118" spans="1:11">
      <c r="A118" s="46">
        <f t="shared" si="18"/>
        <v>1.0327955589886444</v>
      </c>
      <c r="B118" s="1">
        <v>64</v>
      </c>
      <c r="C118" s="50">
        <v>10815.5</v>
      </c>
      <c r="D118" s="50">
        <v>10837.5</v>
      </c>
      <c r="E118" s="50">
        <v>11018</v>
      </c>
      <c r="G118" s="46">
        <f t="shared" si="19"/>
        <v>16.461494417406239</v>
      </c>
      <c r="H118" s="46">
        <f t="shared" si="17"/>
        <v>14.672201545949042</v>
      </c>
      <c r="I118" s="46">
        <f t="shared" si="17"/>
        <v>18.966504437446321</v>
      </c>
      <c r="J118" s="46">
        <f t="shared" si="20"/>
        <v>16.53306613226453</v>
      </c>
      <c r="K118" s="46">
        <f t="shared" si="21"/>
        <v>2.0181940447190412</v>
      </c>
    </row>
    <row r="119" spans="1:11">
      <c r="A119" s="46">
        <f t="shared" si="18"/>
        <v>1.1618950038622251</v>
      </c>
      <c r="B119" s="1">
        <v>81</v>
      </c>
      <c r="C119" s="50">
        <v>10818</v>
      </c>
      <c r="D119" s="50">
        <v>10840.5</v>
      </c>
      <c r="E119" s="50">
        <v>11019.5</v>
      </c>
      <c r="G119" s="46">
        <f t="shared" si="19"/>
        <v>18.250787288863442</v>
      </c>
      <c r="H119" s="46">
        <f t="shared" si="17"/>
        <v>16.819352991697681</v>
      </c>
      <c r="I119" s="46">
        <f t="shared" si="17"/>
        <v>20.040080160320642</v>
      </c>
      <c r="J119" s="46">
        <f t="shared" si="20"/>
        <v>17.964500429430288</v>
      </c>
      <c r="K119" s="46">
        <f t="shared" si="21"/>
        <v>1.7378569382018165</v>
      </c>
    </row>
    <row r="120" spans="1:11">
      <c r="A120" s="46">
        <f t="shared" si="18"/>
        <v>1.2909944487358056</v>
      </c>
      <c r="B120" s="1">
        <v>100</v>
      </c>
      <c r="C120" s="50">
        <v>10819.5</v>
      </c>
      <c r="D120" s="50">
        <v>10840.5</v>
      </c>
      <c r="E120" s="50">
        <v>11021</v>
      </c>
      <c r="G120" s="46">
        <f t="shared" si="19"/>
        <v>19.324363011737763</v>
      </c>
      <c r="H120" s="46">
        <f t="shared" si="17"/>
        <v>16.819352991697681</v>
      </c>
      <c r="I120" s="46">
        <f t="shared" si="17"/>
        <v>21.113655883194962</v>
      </c>
      <c r="J120" s="46">
        <f t="shared" si="20"/>
        <v>18.46550243343831</v>
      </c>
      <c r="K120" s="46">
        <f t="shared" si="21"/>
        <v>1.7120789310057407</v>
      </c>
    </row>
    <row r="121" spans="1:11">
      <c r="A121" s="46">
        <f t="shared" si="18"/>
        <v>1.4200938936093861</v>
      </c>
      <c r="B121" s="1">
        <v>121</v>
      </c>
      <c r="C121" s="50">
        <v>10824</v>
      </c>
      <c r="D121" s="50">
        <v>10839.5</v>
      </c>
      <c r="E121" s="50">
        <v>11021</v>
      </c>
      <c r="G121" s="46">
        <f t="shared" si="19"/>
        <v>22.54509018036072</v>
      </c>
      <c r="H121" s="46">
        <f t="shared" si="17"/>
        <v>16.103635843114802</v>
      </c>
      <c r="I121" s="46">
        <f t="shared" si="17"/>
        <v>21.113655883194962</v>
      </c>
      <c r="J121" s="46">
        <f t="shared" si="20"/>
        <v>19.109647867162899</v>
      </c>
      <c r="K121" s="46">
        <f t="shared" si="21"/>
        <v>2.4742900697456438</v>
      </c>
    </row>
    <row r="122" spans="1:11">
      <c r="A122" s="46">
        <f t="shared" si="18"/>
        <v>1.5491933384829668</v>
      </c>
      <c r="B122" s="1">
        <v>144</v>
      </c>
      <c r="C122" s="50">
        <v>10820.5</v>
      </c>
      <c r="D122" s="50">
        <v>10842.5</v>
      </c>
      <c r="E122" s="50">
        <v>11021</v>
      </c>
      <c r="G122" s="46">
        <f t="shared" si="19"/>
        <v>20.040080160320642</v>
      </c>
      <c r="H122" s="46">
        <f t="shared" si="17"/>
        <v>18.250787288863442</v>
      </c>
      <c r="I122" s="46">
        <f t="shared" si="17"/>
        <v>21.113655883194962</v>
      </c>
      <c r="J122" s="46">
        <f t="shared" si="20"/>
        <v>19.324363011737759</v>
      </c>
      <c r="K122" s="46">
        <f t="shared" si="21"/>
        <v>1.4706589376297776</v>
      </c>
    </row>
    <row r="123" spans="1:11">
      <c r="A123" s="46">
        <f t="shared" si="18"/>
        <v>1.6782927833565473</v>
      </c>
      <c r="B123" s="1">
        <v>169</v>
      </c>
      <c r="C123" s="50">
        <v>10822</v>
      </c>
      <c r="D123" s="50">
        <v>10841</v>
      </c>
      <c r="E123" s="50">
        <v>11022</v>
      </c>
      <c r="G123" s="46">
        <f t="shared" si="19"/>
        <v>21.113655883194962</v>
      </c>
      <c r="H123" s="46">
        <f t="shared" si="17"/>
        <v>17.177211565989122</v>
      </c>
      <c r="I123" s="46">
        <f t="shared" si="17"/>
        <v>21.829373031777841</v>
      </c>
      <c r="J123" s="46">
        <f t="shared" si="20"/>
        <v>19.539078156312623</v>
      </c>
      <c r="K123" s="46">
        <f t="shared" si="21"/>
        <v>2.5722705712434273</v>
      </c>
    </row>
    <row r="124" spans="1:11">
      <c r="A124" s="46">
        <f t="shared" si="18"/>
        <v>1.8073922282301278</v>
      </c>
      <c r="B124" s="1">
        <v>196</v>
      </c>
      <c r="C124" s="50">
        <v>10824</v>
      </c>
      <c r="D124" s="50">
        <v>10845</v>
      </c>
      <c r="E124" s="50">
        <v>11025</v>
      </c>
      <c r="G124" s="46">
        <f t="shared" si="19"/>
        <v>22.54509018036072</v>
      </c>
      <c r="H124" s="46">
        <f t="shared" si="17"/>
        <v>20.040080160320642</v>
      </c>
      <c r="I124" s="46">
        <f t="shared" si="17"/>
        <v>23.976524477526482</v>
      </c>
      <c r="J124" s="46">
        <f t="shared" si="20"/>
        <v>21.686229602061264</v>
      </c>
      <c r="K124" s="46">
        <f t="shared" si="21"/>
        <v>2.02083623748657</v>
      </c>
    </row>
    <row r="125" spans="1:11">
      <c r="A125" s="46">
        <f t="shared" si="18"/>
        <v>1.9364916731037085</v>
      </c>
      <c r="B125" s="1">
        <v>225</v>
      </c>
      <c r="C125" s="50">
        <v>10829.5</v>
      </c>
      <c r="D125" s="50">
        <v>10847</v>
      </c>
      <c r="E125" s="50">
        <v>11027.5</v>
      </c>
      <c r="G125" s="46">
        <f t="shared" si="19"/>
        <v>26.48153449756656</v>
      </c>
      <c r="H125" s="46">
        <f t="shared" si="17"/>
        <v>21.4715144574864</v>
      </c>
      <c r="I125" s="46">
        <f t="shared" si="17"/>
        <v>25.765817348983681</v>
      </c>
      <c r="J125" s="46">
        <f t="shared" si="20"/>
        <v>23.618665903235041</v>
      </c>
      <c r="K125" s="46">
        <f t="shared" si="21"/>
        <v>2.1112307973599407</v>
      </c>
    </row>
    <row r="126" spans="1:11">
      <c r="A126" s="46">
        <f t="shared" si="18"/>
        <v>2.0655911179772888</v>
      </c>
      <c r="B126" s="1">
        <v>256</v>
      </c>
      <c r="C126" s="50">
        <v>10828.5</v>
      </c>
      <c r="D126" s="50">
        <v>10851</v>
      </c>
      <c r="E126" s="50">
        <v>11033.5</v>
      </c>
      <c r="G126" s="46">
        <f t="shared" si="19"/>
        <v>25.765817348983681</v>
      </c>
      <c r="H126" s="46">
        <f t="shared" si="19"/>
        <v>24.334383051817923</v>
      </c>
      <c r="I126" s="46">
        <f t="shared" si="19"/>
        <v>30.060120240480963</v>
      </c>
      <c r="J126" s="46">
        <f t="shared" si="20"/>
        <v>26.195247638133413</v>
      </c>
      <c r="K126" s="46">
        <f t="shared" si="21"/>
        <v>1.9564390050167864</v>
      </c>
    </row>
    <row r="127" spans="1:11">
      <c r="A127" s="46">
        <f t="shared" si="18"/>
        <v>2.8166173565703478</v>
      </c>
      <c r="B127" s="1">
        <v>476</v>
      </c>
      <c r="C127" s="50">
        <v>10830.5</v>
      </c>
      <c r="D127" s="50">
        <v>10844.5</v>
      </c>
      <c r="E127" s="50">
        <v>11027.5</v>
      </c>
      <c r="G127" s="46">
        <f t="shared" si="19"/>
        <v>27.197251646149443</v>
      </c>
      <c r="H127" s="46">
        <f t="shared" si="19"/>
        <v>19.6822215860292</v>
      </c>
      <c r="I127" s="46">
        <f t="shared" si="19"/>
        <v>25.765817348983681</v>
      </c>
      <c r="J127" s="46">
        <f t="shared" si="20"/>
        <v>23.33237904380189</v>
      </c>
      <c r="K127" s="46">
        <f t="shared" si="21"/>
        <v>2.9176388034724394</v>
      </c>
    </row>
    <row r="128" spans="1:11">
      <c r="A128" s="46">
        <f t="shared" si="18"/>
        <v>4.9125689138508104</v>
      </c>
      <c r="B128" s="1">
        <v>1448</v>
      </c>
      <c r="C128" s="50">
        <v>10837</v>
      </c>
      <c r="D128" s="50">
        <v>10850</v>
      </c>
      <c r="E128" s="50">
        <v>11037.5</v>
      </c>
      <c r="G128" s="46">
        <f t="shared" si="19"/>
        <v>31.849413111938162</v>
      </c>
      <c r="H128" s="46">
        <f t="shared" si="19"/>
        <v>23.618665903235041</v>
      </c>
      <c r="I128" s="46">
        <f t="shared" si="19"/>
        <v>32.922988834812479</v>
      </c>
      <c r="J128" s="46">
        <f t="shared" si="20"/>
        <v>28.771829373031778</v>
      </c>
      <c r="K128" s="46">
        <f t="shared" si="21"/>
        <v>4.5719457717188678</v>
      </c>
    </row>
    <row r="129" spans="2:9">
      <c r="B129" s="1"/>
      <c r="F129" s="4" t="s">
        <v>4</v>
      </c>
      <c r="G129" s="52">
        <f>SLOPE(G110:G128,$A$110:$A$128)</f>
        <v>4.9215453454963933</v>
      </c>
      <c r="H129" s="52">
        <f>SLOPE(H110:H128,$A$110:$A$128)</f>
        <v>3.2440168171265471</v>
      </c>
      <c r="I129" s="52">
        <f>SLOPE(I110:I128,$A$110:$A$128)</f>
        <v>4.4423904713032911</v>
      </c>
    </row>
    <row r="130" spans="2:9">
      <c r="B130" s="1"/>
      <c r="G130" s="22" t="s">
        <v>12</v>
      </c>
      <c r="H130" s="25">
        <f>AVERAGE(G129:I129)</f>
        <v>4.2026508779754108</v>
      </c>
    </row>
    <row r="131" spans="2:9">
      <c r="B131" s="1"/>
      <c r="G131" s="22" t="s">
        <v>13</v>
      </c>
      <c r="H131" s="26">
        <f>_xlfn.STDEV.S(G129:I129)</f>
        <v>0.86407858168712903</v>
      </c>
    </row>
    <row r="132" spans="2:9">
      <c r="B132" s="1"/>
    </row>
    <row r="133" spans="2:9">
      <c r="B133" s="1"/>
    </row>
    <row r="134" spans="2:9">
      <c r="B134" s="1"/>
    </row>
    <row r="135" spans="2:9">
      <c r="B135" s="1"/>
    </row>
    <row r="136" spans="2:9">
      <c r="B136" s="1"/>
    </row>
    <row r="137" spans="2:9">
      <c r="B137" s="1"/>
    </row>
    <row r="138" spans="2:9">
      <c r="B138" s="1"/>
    </row>
    <row r="139" spans="2:9">
      <c r="B139" s="1"/>
    </row>
    <row r="140" spans="2:9">
      <c r="B140" s="1"/>
    </row>
    <row r="141" spans="2:9">
      <c r="B141" s="1"/>
    </row>
    <row r="142" spans="2:9">
      <c r="B142" s="1"/>
    </row>
    <row r="143" spans="2:9">
      <c r="B143" s="1"/>
    </row>
    <row r="144" spans="2:9">
      <c r="B144" s="1"/>
    </row>
    <row r="145" spans="2:8">
      <c r="B145" s="1"/>
    </row>
    <row r="146" spans="2:8">
      <c r="B146" s="1"/>
    </row>
    <row r="147" spans="2:8">
      <c r="B147" s="4"/>
      <c r="F147" s="4"/>
    </row>
    <row r="148" spans="2:8" s="5" customFormat="1">
      <c r="B148" s="6"/>
    </row>
    <row r="149" spans="2:8">
      <c r="B149" s="1"/>
      <c r="C149" s="1"/>
      <c r="F149" s="1"/>
    </row>
    <row r="150" spans="2:8">
      <c r="B150" s="1"/>
      <c r="H150" s="2"/>
    </row>
    <row r="151" spans="2:8">
      <c r="B151" s="1"/>
    </row>
    <row r="152" spans="2:8">
      <c r="B152" s="1"/>
    </row>
    <row r="153" spans="2:8">
      <c r="B153" s="1"/>
    </row>
    <row r="154" spans="2:8">
      <c r="B154" s="1"/>
    </row>
    <row r="155" spans="2:8">
      <c r="B155" s="1"/>
    </row>
    <row r="156" spans="2:8">
      <c r="B156" s="1"/>
    </row>
    <row r="157" spans="2:8">
      <c r="B157" s="1"/>
    </row>
    <row r="158" spans="2:8">
      <c r="B158" s="1"/>
    </row>
    <row r="159" spans="2:8">
      <c r="B159" s="1"/>
    </row>
    <row r="160" spans="2:8">
      <c r="B160" s="1"/>
    </row>
    <row r="161" spans="2:8">
      <c r="B161" s="1"/>
    </row>
    <row r="162" spans="2:8">
      <c r="B162" s="1"/>
    </row>
    <row r="163" spans="2:8">
      <c r="B163" s="1"/>
    </row>
    <row r="164" spans="2:8">
      <c r="B164" s="1"/>
    </row>
    <row r="165" spans="2:8">
      <c r="B165" s="1"/>
    </row>
    <row r="166" spans="2:8">
      <c r="B166" s="1"/>
    </row>
    <row r="167" spans="2:8">
      <c r="B167" s="1"/>
    </row>
    <row r="168" spans="2:8">
      <c r="B168" s="4"/>
      <c r="F168" s="4"/>
    </row>
    <row r="169" spans="2:8">
      <c r="B169" s="1"/>
      <c r="C169" s="1"/>
      <c r="F169" s="1"/>
    </row>
    <row r="170" spans="2:8">
      <c r="B170" s="1"/>
      <c r="H170" s="2"/>
    </row>
    <row r="171" spans="2:8">
      <c r="B171" s="1"/>
    </row>
    <row r="172" spans="2:8">
      <c r="B172" s="1"/>
    </row>
    <row r="173" spans="2:8">
      <c r="B173" s="1"/>
    </row>
    <row r="174" spans="2:8">
      <c r="B174" s="1"/>
    </row>
    <row r="175" spans="2:8">
      <c r="B175" s="1"/>
    </row>
    <row r="176" spans="2:8">
      <c r="B176" s="1"/>
    </row>
    <row r="177" spans="2:6">
      <c r="B177" s="1"/>
    </row>
    <row r="178" spans="2:6">
      <c r="B178" s="1"/>
    </row>
    <row r="179" spans="2:6">
      <c r="B179" s="1"/>
    </row>
    <row r="180" spans="2:6">
      <c r="B180" s="1"/>
    </row>
    <row r="181" spans="2:6">
      <c r="B181" s="1"/>
    </row>
    <row r="182" spans="2:6">
      <c r="B182" s="1"/>
    </row>
    <row r="183" spans="2:6">
      <c r="B183" s="1"/>
    </row>
    <row r="184" spans="2:6">
      <c r="B184" s="1"/>
    </row>
    <row r="185" spans="2:6">
      <c r="B185" s="1"/>
    </row>
    <row r="186" spans="2:6">
      <c r="B186" s="1"/>
    </row>
    <row r="187" spans="2:6">
      <c r="B187" s="1"/>
    </row>
    <row r="188" spans="2:6">
      <c r="F188" s="4"/>
    </row>
    <row r="189" spans="2:6">
      <c r="B189" s="1"/>
    </row>
    <row r="190" spans="2:6">
      <c r="B190" s="1"/>
    </row>
    <row r="191" spans="2:6">
      <c r="B191" s="1"/>
    </row>
    <row r="192" spans="2:6">
      <c r="B192" s="1"/>
    </row>
    <row r="193" spans="2:2">
      <c r="B193" s="1"/>
    </row>
    <row r="194" spans="2:2">
      <c r="B194" s="1"/>
    </row>
    <row r="195" spans="2:2">
      <c r="B195" s="1"/>
    </row>
    <row r="196" spans="2:2">
      <c r="B196" s="1"/>
    </row>
    <row r="197" spans="2:2">
      <c r="B197" s="1"/>
    </row>
    <row r="198" spans="2:2">
      <c r="B198" s="1"/>
    </row>
    <row r="199" spans="2:2">
      <c r="B199" s="1"/>
    </row>
    <row r="200" spans="2:2">
      <c r="B200" s="1"/>
    </row>
    <row r="201" spans="2:2">
      <c r="B201" s="1"/>
    </row>
    <row r="202" spans="2:2">
      <c r="B202" s="1"/>
    </row>
    <row r="203" spans="2:2">
      <c r="B203" s="1"/>
    </row>
    <row r="204" spans="2:2">
      <c r="B204" s="1"/>
    </row>
    <row r="205" spans="2:2">
      <c r="B205" s="1"/>
    </row>
    <row r="206" spans="2:2">
      <c r="B206" s="1"/>
    </row>
    <row r="207" spans="2:2">
      <c r="B207" s="1"/>
    </row>
    <row r="208" spans="2:2">
      <c r="B208" s="1"/>
    </row>
    <row r="209" spans="2:2">
      <c r="B209" s="1"/>
    </row>
    <row r="210" spans="2:2">
      <c r="B210" s="1"/>
    </row>
    <row r="211" spans="2:2">
      <c r="B211" s="1"/>
    </row>
    <row r="212" spans="2:2">
      <c r="B212" s="1"/>
    </row>
    <row r="213" spans="2:2">
      <c r="B213" s="1"/>
    </row>
    <row r="214" spans="2:2">
      <c r="B214" s="1"/>
    </row>
    <row r="215" spans="2:2">
      <c r="B215" s="1"/>
    </row>
    <row r="216" spans="2:2">
      <c r="B216" s="1"/>
    </row>
    <row r="217" spans="2:2">
      <c r="B217" s="1"/>
    </row>
    <row r="218" spans="2:2">
      <c r="B218" s="1"/>
    </row>
    <row r="219" spans="2:2">
      <c r="B219" s="1"/>
    </row>
    <row r="220" spans="2:2">
      <c r="B220" s="1"/>
    </row>
    <row r="221" spans="2:2">
      <c r="B221" s="1"/>
    </row>
    <row r="222" spans="2:2">
      <c r="B222" s="1"/>
    </row>
    <row r="223" spans="2:2">
      <c r="B223" s="1"/>
    </row>
    <row r="224" spans="2:2">
      <c r="B224" s="1"/>
    </row>
    <row r="225" spans="2:2">
      <c r="B225" s="1"/>
    </row>
    <row r="226" spans="2:2">
      <c r="B226" s="1"/>
    </row>
    <row r="227" spans="2:2">
      <c r="B227" s="1"/>
    </row>
    <row r="228" spans="2:2">
      <c r="B228" s="1"/>
    </row>
    <row r="229" spans="2:2">
      <c r="B229" s="1"/>
    </row>
    <row r="230" spans="2:2">
      <c r="B230" s="1"/>
    </row>
    <row r="231" spans="2:2">
      <c r="B231" s="1"/>
    </row>
    <row r="232" spans="2:2">
      <c r="B232" s="1"/>
    </row>
    <row r="233" spans="2:2">
      <c r="B233" s="1"/>
    </row>
    <row r="234" spans="2:2">
      <c r="B234" s="1"/>
    </row>
    <row r="235" spans="2:2">
      <c r="B235" s="1"/>
    </row>
    <row r="236" spans="2:2">
      <c r="B236" s="1"/>
    </row>
    <row r="237" spans="2:2">
      <c r="B237" s="1"/>
    </row>
    <row r="238" spans="2:2">
      <c r="B238" s="1"/>
    </row>
    <row r="239" spans="2:2">
      <c r="B239" s="1"/>
    </row>
    <row r="240" spans="2:2">
      <c r="B240" s="1"/>
    </row>
    <row r="241" spans="2:2">
      <c r="B241" s="1"/>
    </row>
    <row r="242" spans="2:2">
      <c r="B242" s="1"/>
    </row>
    <row r="243" spans="2:2">
      <c r="B243" s="1"/>
    </row>
    <row r="244" spans="2:2">
      <c r="B244" s="1"/>
    </row>
    <row r="245" spans="2:2">
      <c r="B245" s="1"/>
    </row>
    <row r="246" spans="2:2">
      <c r="B246" s="1"/>
    </row>
    <row r="247" spans="2:2">
      <c r="B247" s="1"/>
    </row>
    <row r="248" spans="2:2">
      <c r="B248" s="1"/>
    </row>
    <row r="249" spans="2:2">
      <c r="B249" s="1"/>
    </row>
    <row r="250" spans="2:2">
      <c r="B250" s="1"/>
    </row>
    <row r="251" spans="2:2">
      <c r="B251" s="1"/>
    </row>
    <row r="252" spans="2:2">
      <c r="B252" s="1"/>
    </row>
    <row r="253" spans="2:2">
      <c r="B253" s="1"/>
    </row>
    <row r="254" spans="2:2">
      <c r="B254" s="1"/>
    </row>
    <row r="255" spans="2:2">
      <c r="B255" s="1"/>
    </row>
    <row r="256" spans="2:2">
      <c r="B256" s="1"/>
    </row>
    <row r="257" spans="2:2">
      <c r="B257" s="1"/>
    </row>
    <row r="258" spans="2:2">
      <c r="B258" s="1"/>
    </row>
    <row r="259" spans="2:2">
      <c r="B259" s="1"/>
    </row>
    <row r="260" spans="2:2">
      <c r="B260" s="1"/>
    </row>
    <row r="261" spans="2:2">
      <c r="B261" s="1"/>
    </row>
    <row r="262" spans="2:2">
      <c r="B262" s="1"/>
    </row>
    <row r="263" spans="2:2">
      <c r="B263" s="1"/>
    </row>
    <row r="265" spans="2:2">
      <c r="B265" s="1"/>
    </row>
    <row r="266" spans="2:2">
      <c r="B266" s="1"/>
    </row>
    <row r="267" spans="2:2">
      <c r="B267" s="1"/>
    </row>
    <row r="268" spans="2:2">
      <c r="B268" s="1"/>
    </row>
    <row r="269" spans="2:2">
      <c r="B269" s="1"/>
    </row>
    <row r="270" spans="2:2">
      <c r="B270" s="1"/>
    </row>
    <row r="271" spans="2:2">
      <c r="B271" s="1"/>
    </row>
    <row r="272" spans="2:2">
      <c r="B272" s="1"/>
    </row>
    <row r="273" spans="2:2">
      <c r="B273" s="1"/>
    </row>
    <row r="274" spans="2:2">
      <c r="B274" s="1"/>
    </row>
    <row r="275" spans="2:2">
      <c r="B275" s="1"/>
    </row>
    <row r="276" spans="2:2">
      <c r="B276" s="1"/>
    </row>
    <row r="277" spans="2:2">
      <c r="B277" s="1"/>
    </row>
    <row r="278" spans="2:2">
      <c r="B278" s="1"/>
    </row>
    <row r="279" spans="2:2">
      <c r="B279" s="1"/>
    </row>
    <row r="280" spans="2:2">
      <c r="B280" s="1"/>
    </row>
    <row r="281" spans="2:2">
      <c r="B281" s="1"/>
    </row>
    <row r="282" spans="2:2">
      <c r="B282" s="1"/>
    </row>
    <row r="283" spans="2:2">
      <c r="B283" s="1"/>
    </row>
    <row r="284" spans="2:2">
      <c r="B284" s="1"/>
    </row>
    <row r="285" spans="2:2">
      <c r="B285" s="1"/>
    </row>
    <row r="286" spans="2:2">
      <c r="B286" s="1"/>
    </row>
    <row r="287" spans="2:2">
      <c r="B287" s="1"/>
    </row>
    <row r="288" spans="2:2">
      <c r="B288" s="1"/>
    </row>
    <row r="289" spans="2:2">
      <c r="B289" s="1"/>
    </row>
    <row r="290" spans="2:2">
      <c r="B290" s="1"/>
    </row>
  </sheetData>
  <mergeCells count="8">
    <mergeCell ref="C108:E108"/>
    <mergeCell ref="G108:I108"/>
    <mergeCell ref="C30:E30"/>
    <mergeCell ref="G30:I30"/>
    <mergeCell ref="C56:E56"/>
    <mergeCell ref="G56:I56"/>
    <mergeCell ref="C82:E82"/>
    <mergeCell ref="G82:I82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8"/>
  <sheetViews>
    <sheetView tabSelected="1" zoomScale="169" zoomScaleNormal="85" workbookViewId="0">
      <selection activeCell="F7" sqref="F7"/>
    </sheetView>
  </sheetViews>
  <sheetFormatPr defaultColWidth="8.6640625" defaultRowHeight="14.25"/>
  <cols>
    <col min="2" max="2" width="21.46484375" customWidth="1"/>
    <col min="3" max="3" width="13.1328125" bestFit="1" customWidth="1"/>
    <col min="4" max="4" width="12" bestFit="1" customWidth="1"/>
    <col min="6" max="6" width="22" bestFit="1" customWidth="1"/>
    <col min="7" max="7" width="10.796875" bestFit="1" customWidth="1"/>
    <col min="9" max="9" width="19" bestFit="1" customWidth="1"/>
    <col min="10" max="10" width="10.796875" bestFit="1" customWidth="1"/>
    <col min="12" max="12" width="21" bestFit="1" customWidth="1"/>
  </cols>
  <sheetData>
    <row r="1" spans="1:14" ht="23.25">
      <c r="A1" s="17" t="s">
        <v>23</v>
      </c>
      <c r="B1" s="32"/>
      <c r="C1" s="32"/>
      <c r="D1" s="32"/>
      <c r="E1" s="32"/>
    </row>
    <row r="2" spans="1:14" ht="23.25">
      <c r="A2" s="18" t="s">
        <v>36</v>
      </c>
    </row>
    <row r="5" spans="1:14">
      <c r="A5" t="s">
        <v>16</v>
      </c>
      <c r="C5" s="28">
        <v>43623</v>
      </c>
    </row>
    <row r="6" spans="1:14">
      <c r="A6" t="s">
        <v>17</v>
      </c>
      <c r="C6" s="29">
        <v>43698</v>
      </c>
    </row>
    <row r="7" spans="1:14">
      <c r="D7" s="36"/>
      <c r="J7" s="36"/>
      <c r="M7" s="36"/>
      <c r="N7" s="36"/>
    </row>
    <row r="8" spans="1:14">
      <c r="D8" s="36"/>
      <c r="G8" s="36"/>
      <c r="J8" s="36"/>
      <c r="M8" s="36"/>
      <c r="N8" s="36"/>
    </row>
    <row r="9" spans="1:14">
      <c r="D9" s="36"/>
      <c r="G9" s="36"/>
      <c r="J9" s="36"/>
      <c r="M9" s="36"/>
      <c r="N9" s="36"/>
    </row>
    <row r="10" spans="1:14">
      <c r="C10" s="8" t="s">
        <v>5</v>
      </c>
      <c r="D10" s="36"/>
      <c r="F10" s="16" t="s">
        <v>25</v>
      </c>
      <c r="G10" s="36"/>
      <c r="I10" s="20" t="s">
        <v>15</v>
      </c>
      <c r="J10" s="36"/>
      <c r="L10" s="20"/>
      <c r="M10" s="36"/>
      <c r="N10" s="36"/>
    </row>
    <row r="11" spans="1:14">
      <c r="C11" s="13" t="s">
        <v>12</v>
      </c>
      <c r="D11" s="37"/>
      <c r="F11" s="34" t="s">
        <v>12</v>
      </c>
      <c r="G11" s="37"/>
      <c r="I11" s="20" t="s">
        <v>12</v>
      </c>
      <c r="J11" s="38"/>
      <c r="L11" s="20"/>
      <c r="M11" s="38"/>
      <c r="N11" s="36"/>
    </row>
    <row r="12" spans="1:14">
      <c r="B12" s="1" t="s">
        <v>22</v>
      </c>
      <c r="C12">
        <f>'Cracking day'!H75</f>
        <v>12.452191011941641</v>
      </c>
      <c r="D12" s="36"/>
      <c r="F12">
        <f>'Cracking day'!H49</f>
        <v>7.9162879922807834</v>
      </c>
      <c r="G12" s="36"/>
      <c r="I12">
        <f>AVERAGE('Cracking day'!H127,'Cracking day'!H101)</f>
        <v>17.374533898215422</v>
      </c>
      <c r="J12" s="36"/>
      <c r="M12" s="36"/>
      <c r="N12" s="36"/>
    </row>
    <row r="13" spans="1:14">
      <c r="B13" s="1" t="s">
        <v>21</v>
      </c>
      <c r="C13">
        <f>'60 days healing'!H76</f>
        <v>3.2523990098612914</v>
      </c>
      <c r="D13" s="36"/>
      <c r="F13">
        <f>'60 days healing'!H51</f>
        <v>1.7136783499631214</v>
      </c>
      <c r="G13" s="36"/>
      <c r="I13">
        <f>AVERAGE('60 days healing'!H127,'60 days healing'!H102)</f>
        <v>0.64867339640765231</v>
      </c>
      <c r="J13" s="36"/>
      <c r="M13" s="36"/>
      <c r="N13" s="36"/>
    </row>
    <row r="14" spans="1:14">
      <c r="B14" s="1" t="s">
        <v>19</v>
      </c>
      <c r="C14">
        <f>'5 months healing'!H78</f>
        <v>4.6180754260410302</v>
      </c>
      <c r="D14" s="36"/>
      <c r="F14">
        <f>'5 months healing'!H52</f>
        <v>2.3572608241612771</v>
      </c>
      <c r="G14" s="36"/>
      <c r="I14">
        <f>AVERAGE('5 months healing'!H130,'5 months healing'!H104)</f>
        <v>8.0335240546613491</v>
      </c>
      <c r="J14" s="36"/>
      <c r="M14" s="36"/>
      <c r="N14" s="36"/>
    </row>
    <row r="15" spans="1:14">
      <c r="B15" s="1" t="s">
        <v>20</v>
      </c>
      <c r="C15">
        <f>'10 months'!H78</f>
        <v>2.7624206445121806</v>
      </c>
      <c r="D15" s="36"/>
      <c r="F15" s="46">
        <f>'10 months'!H52</f>
        <v>2.203897750971231</v>
      </c>
      <c r="G15" s="36"/>
      <c r="I15" s="46">
        <f>AVERAGE('10 months'!H130,'10 months'!H104)</f>
        <v>4.3399936251833964</v>
      </c>
      <c r="J15" s="36"/>
      <c r="M15" s="36"/>
      <c r="N15" s="36"/>
    </row>
    <row r="16" spans="1:14">
      <c r="D16" s="36"/>
      <c r="G16" s="36"/>
      <c r="J16" s="36"/>
      <c r="M16" s="36"/>
      <c r="N16" s="36"/>
    </row>
    <row r="17" spans="2:14">
      <c r="D17" s="36"/>
      <c r="J17" s="36"/>
      <c r="M17" s="36"/>
      <c r="N17" s="36"/>
    </row>
    <row r="18" spans="2:14">
      <c r="D18" s="36"/>
      <c r="J18" s="36"/>
      <c r="M18" s="36"/>
      <c r="N18" s="36"/>
    </row>
    <row r="19" spans="2:14" ht="15.75">
      <c r="B19" s="33" t="s">
        <v>24</v>
      </c>
      <c r="C19" s="8"/>
      <c r="D19" s="38"/>
      <c r="M19" s="36"/>
      <c r="N19" s="36"/>
    </row>
    <row r="20" spans="2:14">
      <c r="B20" s="78" t="s">
        <v>33</v>
      </c>
      <c r="C20" s="79">
        <f>(C13-I13)/(C13-F13)</f>
        <v>1.6921366439740591</v>
      </c>
      <c r="D20" s="39"/>
      <c r="M20" s="36"/>
      <c r="N20" s="36"/>
    </row>
    <row r="21" spans="2:14">
      <c r="B21" s="78" t="s">
        <v>34</v>
      </c>
      <c r="C21" s="79">
        <f>(C14-I14)/(C14-F14)</f>
        <v>-1.5107159276928528</v>
      </c>
      <c r="D21" s="39"/>
    </row>
    <row r="22" spans="2:14">
      <c r="B22" s="78" t="s">
        <v>35</v>
      </c>
      <c r="C22" s="79">
        <f>(C15-I15)/(C15-F15)</f>
        <v>-2.8245448824302342</v>
      </c>
      <c r="D22" s="39"/>
    </row>
    <row r="23" spans="2:14">
      <c r="D23" s="36"/>
    </row>
    <row r="24" spans="2:14">
      <c r="D24" s="36"/>
    </row>
    <row r="25" spans="2:14">
      <c r="D25" s="36"/>
    </row>
    <row r="26" spans="2:14">
      <c r="D26" s="36"/>
    </row>
    <row r="27" spans="2:14">
      <c r="D27" s="36"/>
    </row>
    <row r="28" spans="2:14">
      <c r="D28" s="3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Cracking day</vt:lpstr>
      <vt:lpstr>60 days healing</vt:lpstr>
      <vt:lpstr>5 months healing</vt:lpstr>
      <vt:lpstr>10 months</vt:lpstr>
      <vt:lpstr>SUMMARY RESULTS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Chrysoula Litina</dc:creator>
  <cp:lastModifiedBy>Chrysoula Litina</cp:lastModifiedBy>
  <dcterms:created xsi:type="dcterms:W3CDTF">2019-05-01T17:34:22Z</dcterms:created>
  <dcterms:modified xsi:type="dcterms:W3CDTF">2021-02-18T09:40:55Z</dcterms:modified>
</cp:coreProperties>
</file>